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Příprava staveb 2024\943 Psáry Park.stání K Junčáku\rozpočet\"/>
    </mc:Choice>
  </mc:AlternateContent>
  <xr:revisionPtr revIDLastSave="0" documentId="13_ncr:1_{9C75246F-6EB6-4D1D-8EF6-B312CE05FE68}" xr6:coauthVersionLast="47" xr6:coauthVersionMax="47" xr10:uidLastSave="{00000000-0000-0000-0000-000000000000}"/>
  <bookViews>
    <workbookView xWindow="-120" yWindow="-120" windowWidth="29040" windowHeight="15840" xr2:uid="{F6A9D68D-87EE-4F90-B54F-44FB8AD57823}"/>
  </bookViews>
  <sheets>
    <sheet name="Rekapitulace stavby" sheetId="1" r:id="rId1"/>
    <sheet name="SO100-a - Parkoviště A" sheetId="2" r:id="rId2"/>
    <sheet name="SO100-b - Parkoviště B" sheetId="3" r:id="rId3"/>
    <sheet name="VON - Vedlejší a ostatní ..." sheetId="4" r:id="rId4"/>
    <sheet name="Pokyny pro vyplnění" sheetId="5" r:id="rId5"/>
  </sheets>
  <definedNames>
    <definedName name="_xlnm._FilterDatabase" localSheetId="1" hidden="1">'SO100-a - Parkoviště A'!$C$83:$K$194</definedName>
    <definedName name="_xlnm._FilterDatabase" localSheetId="2" hidden="1">'SO100-b - Parkoviště B'!$C$83:$K$179</definedName>
    <definedName name="_xlnm._FilterDatabase" localSheetId="3" hidden="1">'VON - Vedlejší a ostatní ...'!$C$82:$K$102</definedName>
    <definedName name="_xlnm.Print_Titles" localSheetId="0">'Rekapitulace stavby'!$52:$52</definedName>
    <definedName name="_xlnm.Print_Titles" localSheetId="1">'SO100-a - Parkoviště A'!$83:$83</definedName>
    <definedName name="_xlnm.Print_Titles" localSheetId="2">'SO100-b - Parkoviště B'!$83:$83</definedName>
    <definedName name="_xlnm.Print_Titles" localSheetId="3">'VON - Vedlejší a ostatní ...'!$82:$82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stavby'!$C$42:$AQ$58</definedName>
    <definedName name="_xlnm.Print_Area" localSheetId="1">'SO100-a - Parkoviště A'!$C$4:$J$39,'SO100-a - Parkoviště A'!$C$45:$J$65,'SO100-a - Parkoviště A'!$C$71:$K$194</definedName>
    <definedName name="_xlnm.Print_Area" localSheetId="2">'SO100-b - Parkoviště B'!$C$4:$J$39,'SO100-b - Parkoviště B'!$C$45:$J$65,'SO100-b - Parkoviště B'!$C$71:$K$179</definedName>
    <definedName name="_xlnm.Print_Area" localSheetId="3">'VON - Vedlejší a ostatní ...'!$C$4:$J$39,'VON - Vedlejší a ostatní ...'!$C$45:$J$64,'VON - Vedlejší a ostatní ...'!$C$70:$K$102</definedName>
  </definedNames>
  <calcPr calcId="181029"/>
</workbook>
</file>

<file path=xl/calcChain.xml><?xml version="1.0" encoding="utf-8"?>
<calcChain xmlns="http://schemas.openxmlformats.org/spreadsheetml/2006/main">
  <c r="J37" i="4" l="1"/>
  <c r="J36" i="4"/>
  <c r="AY57" i="1"/>
  <c r="J35" i="4"/>
  <c r="AX57" i="1" s="1"/>
  <c r="BI101" i="4"/>
  <c r="BH101" i="4"/>
  <c r="BG101" i="4"/>
  <c r="BF101" i="4"/>
  <c r="T101" i="4"/>
  <c r="T100" i="4"/>
  <c r="R101" i="4"/>
  <c r="R100" i="4" s="1"/>
  <c r="P101" i="4"/>
  <c r="P100" i="4" s="1"/>
  <c r="BI98" i="4"/>
  <c r="BH98" i="4"/>
  <c r="BG98" i="4"/>
  <c r="BF98" i="4"/>
  <c r="T98" i="4"/>
  <c r="R98" i="4"/>
  <c r="P98" i="4"/>
  <c r="BI96" i="4"/>
  <c r="BH96" i="4"/>
  <c r="BG96" i="4"/>
  <c r="BF96" i="4"/>
  <c r="T96" i="4"/>
  <c r="R96" i="4"/>
  <c r="P96" i="4"/>
  <c r="BI92" i="4"/>
  <c r="BH92" i="4"/>
  <c r="BG92" i="4"/>
  <c r="BF92" i="4"/>
  <c r="T92" i="4"/>
  <c r="R92" i="4"/>
  <c r="P92" i="4"/>
  <c r="BI89" i="4"/>
  <c r="BH89" i="4"/>
  <c r="BG89" i="4"/>
  <c r="BF89" i="4"/>
  <c r="T89" i="4"/>
  <c r="R89" i="4"/>
  <c r="P89" i="4"/>
  <c r="BI86" i="4"/>
  <c r="BH86" i="4"/>
  <c r="BG86" i="4"/>
  <c r="BF86" i="4"/>
  <c r="T86" i="4"/>
  <c r="R86" i="4"/>
  <c r="P86" i="4"/>
  <c r="J80" i="4"/>
  <c r="J79" i="4"/>
  <c r="F79" i="4"/>
  <c r="F77" i="4"/>
  <c r="E75" i="4"/>
  <c r="J55" i="4"/>
  <c r="J54" i="4"/>
  <c r="F54" i="4"/>
  <c r="F52" i="4"/>
  <c r="E50" i="4"/>
  <c r="J18" i="4"/>
  <c r="E18" i="4"/>
  <c r="F80" i="4" s="1"/>
  <c r="J17" i="4"/>
  <c r="J12" i="4"/>
  <c r="J77" i="4" s="1"/>
  <c r="E7" i="4"/>
  <c r="E73" i="4"/>
  <c r="J37" i="3"/>
  <c r="J36" i="3"/>
  <c r="AY56" i="1" s="1"/>
  <c r="J35" i="3"/>
  <c r="AX56" i="1" s="1"/>
  <c r="BI178" i="3"/>
  <c r="BH178" i="3"/>
  <c r="BG178" i="3"/>
  <c r="BF178" i="3"/>
  <c r="T178" i="3"/>
  <c r="T177" i="3" s="1"/>
  <c r="R178" i="3"/>
  <c r="R177" i="3" s="1"/>
  <c r="P178" i="3"/>
  <c r="P177" i="3" s="1"/>
  <c r="BI175" i="3"/>
  <c r="BH175" i="3"/>
  <c r="BG175" i="3"/>
  <c r="BF175" i="3"/>
  <c r="T175" i="3"/>
  <c r="R175" i="3"/>
  <c r="P175" i="3"/>
  <c r="BI173" i="3"/>
  <c r="BH173" i="3"/>
  <c r="BG173" i="3"/>
  <c r="BF173" i="3"/>
  <c r="T173" i="3"/>
  <c r="R173" i="3"/>
  <c r="P173" i="3"/>
  <c r="BI169" i="3"/>
  <c r="BH169" i="3"/>
  <c r="BG169" i="3"/>
  <c r="BF169" i="3"/>
  <c r="T169" i="3"/>
  <c r="R169" i="3"/>
  <c r="P169" i="3"/>
  <c r="BI166" i="3"/>
  <c r="BH166" i="3"/>
  <c r="BG166" i="3"/>
  <c r="BF166" i="3"/>
  <c r="T166" i="3"/>
  <c r="R166" i="3"/>
  <c r="P166" i="3"/>
  <c r="BI162" i="3"/>
  <c r="BH162" i="3"/>
  <c r="BG162" i="3"/>
  <c r="BF162" i="3"/>
  <c r="T162" i="3"/>
  <c r="R162" i="3"/>
  <c r="P162" i="3"/>
  <c r="BI156" i="3"/>
  <c r="BH156" i="3"/>
  <c r="BG156" i="3"/>
  <c r="BF156" i="3"/>
  <c r="T156" i="3"/>
  <c r="R156" i="3"/>
  <c r="P156" i="3"/>
  <c r="BI154" i="3"/>
  <c r="BH154" i="3"/>
  <c r="BG154" i="3"/>
  <c r="BF154" i="3"/>
  <c r="T154" i="3"/>
  <c r="R154" i="3"/>
  <c r="P154" i="3"/>
  <c r="BI150" i="3"/>
  <c r="BH150" i="3"/>
  <c r="BG150" i="3"/>
  <c r="BF150" i="3"/>
  <c r="T150" i="3"/>
  <c r="R150" i="3"/>
  <c r="P150" i="3"/>
  <c r="BI147" i="3"/>
  <c r="BH147" i="3"/>
  <c r="BG147" i="3"/>
  <c r="BF147" i="3"/>
  <c r="T147" i="3"/>
  <c r="R147" i="3"/>
  <c r="P147" i="3"/>
  <c r="BI144" i="3"/>
  <c r="BH144" i="3"/>
  <c r="BG144" i="3"/>
  <c r="BF144" i="3"/>
  <c r="T144" i="3"/>
  <c r="R144" i="3"/>
  <c r="P144" i="3"/>
  <c r="BI142" i="3"/>
  <c r="BH142" i="3"/>
  <c r="BG142" i="3"/>
  <c r="BF142" i="3"/>
  <c r="T142" i="3"/>
  <c r="R142" i="3"/>
  <c r="P142" i="3"/>
  <c r="BI140" i="3"/>
  <c r="BH140" i="3"/>
  <c r="BG140" i="3"/>
  <c r="BF140" i="3"/>
  <c r="T140" i="3"/>
  <c r="R140" i="3"/>
  <c r="P140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30" i="3"/>
  <c r="BH130" i="3"/>
  <c r="BG130" i="3"/>
  <c r="BF130" i="3"/>
  <c r="T130" i="3"/>
  <c r="R130" i="3"/>
  <c r="P130" i="3"/>
  <c r="BI128" i="3"/>
  <c r="BH128" i="3"/>
  <c r="BG128" i="3"/>
  <c r="BF128" i="3"/>
  <c r="T128" i="3"/>
  <c r="R128" i="3"/>
  <c r="P128" i="3"/>
  <c r="BI123" i="3"/>
  <c r="BH123" i="3"/>
  <c r="BG123" i="3"/>
  <c r="BF123" i="3"/>
  <c r="T123" i="3"/>
  <c r="R123" i="3"/>
  <c r="P123" i="3"/>
  <c r="BI119" i="3"/>
  <c r="BH119" i="3"/>
  <c r="BG119" i="3"/>
  <c r="BF119" i="3"/>
  <c r="T119" i="3"/>
  <c r="R119" i="3"/>
  <c r="P119" i="3"/>
  <c r="BI115" i="3"/>
  <c r="BH115" i="3"/>
  <c r="BG115" i="3"/>
  <c r="BF115" i="3"/>
  <c r="T115" i="3"/>
  <c r="R115" i="3"/>
  <c r="P115" i="3"/>
  <c r="BI112" i="3"/>
  <c r="BH112" i="3"/>
  <c r="BG112" i="3"/>
  <c r="BF112" i="3"/>
  <c r="T112" i="3"/>
  <c r="R112" i="3"/>
  <c r="P112" i="3"/>
  <c r="BI108" i="3"/>
  <c r="BH108" i="3"/>
  <c r="BG108" i="3"/>
  <c r="BF108" i="3"/>
  <c r="T108" i="3"/>
  <c r="R108" i="3"/>
  <c r="P108" i="3"/>
  <c r="BI100" i="3"/>
  <c r="BH100" i="3"/>
  <c r="BG100" i="3"/>
  <c r="BF100" i="3"/>
  <c r="T100" i="3"/>
  <c r="R100" i="3"/>
  <c r="P100" i="3"/>
  <c r="BI96" i="3"/>
  <c r="BH96" i="3"/>
  <c r="BG96" i="3"/>
  <c r="BF96" i="3"/>
  <c r="T96" i="3"/>
  <c r="R96" i="3"/>
  <c r="P96" i="3"/>
  <c r="BI91" i="3"/>
  <c r="BH91" i="3"/>
  <c r="BG91" i="3"/>
  <c r="BF91" i="3"/>
  <c r="T91" i="3"/>
  <c r="R91" i="3"/>
  <c r="P91" i="3"/>
  <c r="BI87" i="3"/>
  <c r="BH87" i="3"/>
  <c r="BG87" i="3"/>
  <c r="BF87" i="3"/>
  <c r="T87" i="3"/>
  <c r="R87" i="3"/>
  <c r="P87" i="3"/>
  <c r="J81" i="3"/>
  <c r="J80" i="3"/>
  <c r="F80" i="3"/>
  <c r="F78" i="3"/>
  <c r="E76" i="3"/>
  <c r="J55" i="3"/>
  <c r="J54" i="3"/>
  <c r="F54" i="3"/>
  <c r="F52" i="3"/>
  <c r="E50" i="3"/>
  <c r="J18" i="3"/>
  <c r="E18" i="3"/>
  <c r="F81" i="3" s="1"/>
  <c r="J17" i="3"/>
  <c r="J12" i="3"/>
  <c r="J78" i="3" s="1"/>
  <c r="E7" i="3"/>
  <c r="E74" i="3"/>
  <c r="J37" i="2"/>
  <c r="J36" i="2"/>
  <c r="AY55" i="1" s="1"/>
  <c r="J35" i="2"/>
  <c r="AX55" i="1" s="1"/>
  <c r="BI193" i="2"/>
  <c r="BH193" i="2"/>
  <c r="BG193" i="2"/>
  <c r="BF193" i="2"/>
  <c r="T193" i="2"/>
  <c r="T192" i="2" s="1"/>
  <c r="R193" i="2"/>
  <c r="R192" i="2" s="1"/>
  <c r="P193" i="2"/>
  <c r="P192" i="2" s="1"/>
  <c r="BI188" i="2"/>
  <c r="BH188" i="2"/>
  <c r="BG188" i="2"/>
  <c r="BF188" i="2"/>
  <c r="T188" i="2"/>
  <c r="R188" i="2"/>
  <c r="P188" i="2"/>
  <c r="BI184" i="2"/>
  <c r="BH184" i="2"/>
  <c r="BG184" i="2"/>
  <c r="BF184" i="2"/>
  <c r="T184" i="2"/>
  <c r="R184" i="2"/>
  <c r="P184" i="2"/>
  <c r="BI180" i="2"/>
  <c r="BH180" i="2"/>
  <c r="BG180" i="2"/>
  <c r="BF180" i="2"/>
  <c r="T180" i="2"/>
  <c r="R180" i="2"/>
  <c r="P180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68" i="2"/>
  <c r="BH168" i="2"/>
  <c r="BG168" i="2"/>
  <c r="BF168" i="2"/>
  <c r="T168" i="2"/>
  <c r="R168" i="2"/>
  <c r="P168" i="2"/>
  <c r="BI165" i="2"/>
  <c r="BH165" i="2"/>
  <c r="BG165" i="2"/>
  <c r="BF165" i="2"/>
  <c r="T165" i="2"/>
  <c r="R165" i="2"/>
  <c r="P165" i="2"/>
  <c r="BI161" i="2"/>
  <c r="BH161" i="2"/>
  <c r="BG161" i="2"/>
  <c r="BF161" i="2"/>
  <c r="T161" i="2"/>
  <c r="R161" i="2"/>
  <c r="P161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7" i="2"/>
  <c r="BH147" i="2"/>
  <c r="BG147" i="2"/>
  <c r="BF147" i="2"/>
  <c r="T147" i="2"/>
  <c r="R147" i="2"/>
  <c r="P147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R140" i="2"/>
  <c r="P140" i="2"/>
  <c r="BI134" i="2"/>
  <c r="BH134" i="2"/>
  <c r="BG134" i="2"/>
  <c r="BF134" i="2"/>
  <c r="T134" i="2"/>
  <c r="R134" i="2"/>
  <c r="P134" i="2"/>
  <c r="BI132" i="2"/>
  <c r="BH132" i="2"/>
  <c r="BG132" i="2"/>
  <c r="BF132" i="2"/>
  <c r="T132" i="2"/>
  <c r="R132" i="2"/>
  <c r="P132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3" i="2"/>
  <c r="BH123" i="2"/>
  <c r="BG123" i="2"/>
  <c r="BF123" i="2"/>
  <c r="T123" i="2"/>
  <c r="R123" i="2"/>
  <c r="P123" i="2"/>
  <c r="BI119" i="2"/>
  <c r="BH119" i="2"/>
  <c r="BG119" i="2"/>
  <c r="BF119" i="2"/>
  <c r="T119" i="2"/>
  <c r="R119" i="2"/>
  <c r="P119" i="2"/>
  <c r="BI116" i="2"/>
  <c r="BH116" i="2"/>
  <c r="BG116" i="2"/>
  <c r="BF116" i="2"/>
  <c r="T116" i="2"/>
  <c r="R116" i="2"/>
  <c r="P116" i="2"/>
  <c r="BI113" i="2"/>
  <c r="BH113" i="2"/>
  <c r="BG113" i="2"/>
  <c r="BF113" i="2"/>
  <c r="T113" i="2"/>
  <c r="R113" i="2"/>
  <c r="P113" i="2"/>
  <c r="BI109" i="2"/>
  <c r="BH109" i="2"/>
  <c r="BG109" i="2"/>
  <c r="BF109" i="2"/>
  <c r="T109" i="2"/>
  <c r="R109" i="2"/>
  <c r="P109" i="2"/>
  <c r="BI101" i="2"/>
  <c r="BH101" i="2"/>
  <c r="BG101" i="2"/>
  <c r="BF101" i="2"/>
  <c r="T101" i="2"/>
  <c r="R101" i="2"/>
  <c r="P101" i="2"/>
  <c r="BI97" i="2"/>
  <c r="BH97" i="2"/>
  <c r="BG97" i="2"/>
  <c r="BF97" i="2"/>
  <c r="T97" i="2"/>
  <c r="R97" i="2"/>
  <c r="P97" i="2"/>
  <c r="BI91" i="2"/>
  <c r="BH91" i="2"/>
  <c r="BG91" i="2"/>
  <c r="BF91" i="2"/>
  <c r="T91" i="2"/>
  <c r="R91" i="2"/>
  <c r="P91" i="2"/>
  <c r="BI87" i="2"/>
  <c r="BH87" i="2"/>
  <c r="BG87" i="2"/>
  <c r="BF87" i="2"/>
  <c r="T87" i="2"/>
  <c r="R87" i="2"/>
  <c r="P87" i="2"/>
  <c r="J81" i="2"/>
  <c r="J80" i="2"/>
  <c r="F80" i="2"/>
  <c r="F78" i="2"/>
  <c r="E76" i="2"/>
  <c r="J55" i="2"/>
  <c r="J54" i="2"/>
  <c r="F54" i="2"/>
  <c r="F52" i="2"/>
  <c r="E50" i="2"/>
  <c r="J18" i="2"/>
  <c r="E18" i="2"/>
  <c r="F55" i="2" s="1"/>
  <c r="J17" i="2"/>
  <c r="J12" i="2"/>
  <c r="J78" i="2" s="1"/>
  <c r="E7" i="2"/>
  <c r="E74" i="2" s="1"/>
  <c r="L50" i="1"/>
  <c r="AM50" i="1"/>
  <c r="AM49" i="1"/>
  <c r="L49" i="1"/>
  <c r="AM47" i="1"/>
  <c r="L47" i="1"/>
  <c r="L45" i="1"/>
  <c r="L44" i="1"/>
  <c r="BK184" i="2"/>
  <c r="BK153" i="2"/>
  <c r="BK175" i="3"/>
  <c r="BK142" i="3"/>
  <c r="BK166" i="3"/>
  <c r="J156" i="3"/>
  <c r="BK115" i="3"/>
  <c r="BK101" i="4"/>
  <c r="BK188" i="2"/>
  <c r="BK113" i="2"/>
  <c r="J151" i="2"/>
  <c r="BK134" i="2"/>
  <c r="J184" i="2"/>
  <c r="J180" i="2"/>
  <c r="BK140" i="2"/>
  <c r="BK87" i="2"/>
  <c r="J144" i="3"/>
  <c r="BK119" i="3"/>
  <c r="BK134" i="3"/>
  <c r="J101" i="4"/>
  <c r="BK116" i="2"/>
  <c r="J161" i="2"/>
  <c r="BK128" i="2"/>
  <c r="J174" i="2"/>
  <c r="BK130" i="2"/>
  <c r="J173" i="3"/>
  <c r="J140" i="3"/>
  <c r="BK178" i="3"/>
  <c r="J130" i="3"/>
  <c r="BK100" i="3"/>
  <c r="BK98" i="4"/>
  <c r="BK176" i="2"/>
  <c r="J123" i="2"/>
  <c r="BK150" i="3"/>
  <c r="J132" i="3"/>
  <c r="J128" i="3"/>
  <c r="BK132" i="3"/>
  <c r="J108" i="3"/>
  <c r="BK92" i="4"/>
  <c r="BK174" i="2"/>
  <c r="BK97" i="2"/>
  <c r="J140" i="2"/>
  <c r="J87" i="2"/>
  <c r="BK168" i="2"/>
  <c r="J168" i="2"/>
  <c r="J128" i="2"/>
  <c r="J169" i="3"/>
  <c r="J134" i="3"/>
  <c r="J150" i="3"/>
  <c r="J175" i="3"/>
  <c r="BK91" i="3"/>
  <c r="J134" i="2"/>
  <c r="J91" i="2"/>
  <c r="J147" i="2"/>
  <c r="J188" i="2"/>
  <c r="BK180" i="2"/>
  <c r="J97" i="2"/>
  <c r="BK130" i="3"/>
  <c r="J147" i="3"/>
  <c r="BK140" i="3"/>
  <c r="J112" i="3"/>
  <c r="J98" i="4"/>
  <c r="J89" i="4"/>
  <c r="J132" i="2"/>
  <c r="BK132" i="2"/>
  <c r="J101" i="2"/>
  <c r="BK123" i="3"/>
  <c r="BK87" i="3"/>
  <c r="BK169" i="3"/>
  <c r="J123" i="3"/>
  <c r="BK96" i="4"/>
  <c r="J92" i="4"/>
  <c r="J119" i="2"/>
  <c r="AS54" i="1"/>
  <c r="J113" i="2"/>
  <c r="J142" i="2"/>
  <c r="J100" i="3"/>
  <c r="J115" i="3"/>
  <c r="BK162" i="3"/>
  <c r="BK128" i="3"/>
  <c r="J176" i="2"/>
  <c r="J109" i="2"/>
  <c r="BK193" i="2"/>
  <c r="BK109" i="2"/>
  <c r="BK161" i="2"/>
  <c r="BK119" i="2"/>
  <c r="J142" i="3"/>
  <c r="BK173" i="3"/>
  <c r="BK154" i="3"/>
  <c r="J96" i="4"/>
  <c r="J86" i="4"/>
  <c r="J165" i="2"/>
  <c r="BK144" i="2"/>
  <c r="J162" i="3"/>
  <c r="BK108" i="3"/>
  <c r="BK112" i="3"/>
  <c r="BK147" i="3"/>
  <c r="J87" i="3"/>
  <c r="BK86" i="4"/>
  <c r="J130" i="2"/>
  <c r="BK101" i="2"/>
  <c r="J144" i="2"/>
  <c r="J193" i="2"/>
  <c r="BK91" i="2"/>
  <c r="BK151" i="2"/>
  <c r="J116" i="2"/>
  <c r="BK156" i="3"/>
  <c r="J91" i="3"/>
  <c r="J178" i="3"/>
  <c r="BK144" i="3"/>
  <c r="BK89" i="4"/>
  <c r="BK123" i="2"/>
  <c r="J153" i="2"/>
  <c r="BK142" i="2"/>
  <c r="BK165" i="2"/>
  <c r="BK147" i="2"/>
  <c r="J154" i="3"/>
  <c r="BK96" i="3"/>
  <c r="J166" i="3"/>
  <c r="J119" i="3"/>
  <c r="J96" i="3"/>
  <c r="T86" i="2" l="1"/>
  <c r="R146" i="2"/>
  <c r="R167" i="2"/>
  <c r="T86" i="3"/>
  <c r="T149" i="3"/>
  <c r="R168" i="3"/>
  <c r="T85" i="4"/>
  <c r="BK86" i="2"/>
  <c r="J86" i="2" s="1"/>
  <c r="J61" i="2" s="1"/>
  <c r="R86" i="2"/>
  <c r="P146" i="2"/>
  <c r="BK167" i="2"/>
  <c r="J167" i="2" s="1"/>
  <c r="J63" i="2" s="1"/>
  <c r="T167" i="2"/>
  <c r="P86" i="3"/>
  <c r="BK149" i="3"/>
  <c r="J149" i="3" s="1"/>
  <c r="J62" i="3" s="1"/>
  <c r="R149" i="3"/>
  <c r="P168" i="3"/>
  <c r="BK85" i="4"/>
  <c r="J85" i="4"/>
  <c r="J61" i="4" s="1"/>
  <c r="R85" i="4"/>
  <c r="P95" i="4"/>
  <c r="P86" i="2"/>
  <c r="BK146" i="2"/>
  <c r="J146" i="2" s="1"/>
  <c r="J62" i="2" s="1"/>
  <c r="T146" i="2"/>
  <c r="P167" i="2"/>
  <c r="BK86" i="3"/>
  <c r="J86" i="3" s="1"/>
  <c r="J61" i="3" s="1"/>
  <c r="R86" i="3"/>
  <c r="P149" i="3"/>
  <c r="BK168" i="3"/>
  <c r="J168" i="3" s="1"/>
  <c r="J63" i="3" s="1"/>
  <c r="T168" i="3"/>
  <c r="P85" i="4"/>
  <c r="BK95" i="4"/>
  <c r="J95" i="4" s="1"/>
  <c r="J62" i="4" s="1"/>
  <c r="R95" i="4"/>
  <c r="T95" i="4"/>
  <c r="BK177" i="3"/>
  <c r="J177" i="3" s="1"/>
  <c r="J64" i="3" s="1"/>
  <c r="BK192" i="2"/>
  <c r="J192" i="2" s="1"/>
  <c r="J64" i="2" s="1"/>
  <c r="BK100" i="4"/>
  <c r="J100" i="4" s="1"/>
  <c r="J63" i="4" s="1"/>
  <c r="E48" i="4"/>
  <c r="BE86" i="4"/>
  <c r="BE101" i="4"/>
  <c r="J52" i="4"/>
  <c r="F55" i="4"/>
  <c r="BE92" i="4"/>
  <c r="BE96" i="4"/>
  <c r="BE89" i="4"/>
  <c r="BE98" i="4"/>
  <c r="J52" i="3"/>
  <c r="F55" i="3"/>
  <c r="BE100" i="3"/>
  <c r="BE147" i="3"/>
  <c r="BE150" i="3"/>
  <c r="BE156" i="3"/>
  <c r="BE166" i="3"/>
  <c r="BE173" i="3"/>
  <c r="BE119" i="3"/>
  <c r="BE130" i="3"/>
  <c r="BE134" i="3"/>
  <c r="BE140" i="3"/>
  <c r="BE142" i="3"/>
  <c r="BE144" i="3"/>
  <c r="BE162" i="3"/>
  <c r="BE169" i="3"/>
  <c r="BE175" i="3"/>
  <c r="BE178" i="3"/>
  <c r="E48" i="3"/>
  <c r="BE87" i="3"/>
  <c r="BE91" i="3"/>
  <c r="BE96" i="3"/>
  <c r="BE123" i="3"/>
  <c r="BE108" i="3"/>
  <c r="BE112" i="3"/>
  <c r="BE115" i="3"/>
  <c r="BE128" i="3"/>
  <c r="BE132" i="3"/>
  <c r="BE154" i="3"/>
  <c r="E48" i="2"/>
  <c r="J52" i="2"/>
  <c r="BE109" i="2"/>
  <c r="BE174" i="2"/>
  <c r="F81" i="2"/>
  <c r="BE87" i="2"/>
  <c r="BE97" i="2"/>
  <c r="BE116" i="2"/>
  <c r="BE128" i="2"/>
  <c r="BE130" i="2"/>
  <c r="BE188" i="2"/>
  <c r="BE193" i="2"/>
  <c r="BE91" i="2"/>
  <c r="BE101" i="2"/>
  <c r="BE113" i="2"/>
  <c r="BE119" i="2"/>
  <c r="BE123" i="2"/>
  <c r="BE140" i="2"/>
  <c r="BE142" i="2"/>
  <c r="BE144" i="2"/>
  <c r="BE147" i="2"/>
  <c r="BE151" i="2"/>
  <c r="BE153" i="2"/>
  <c r="BE161" i="2"/>
  <c r="BE165" i="2"/>
  <c r="BE168" i="2"/>
  <c r="BE180" i="2"/>
  <c r="BE132" i="2"/>
  <c r="BE134" i="2"/>
  <c r="BE176" i="2"/>
  <c r="BE184" i="2"/>
  <c r="J34" i="3"/>
  <c r="AW56" i="1" s="1"/>
  <c r="F37" i="4"/>
  <c r="BD57" i="1" s="1"/>
  <c r="F34" i="4"/>
  <c r="BA57" i="1" s="1"/>
  <c r="J34" i="2"/>
  <c r="AW55" i="1" s="1"/>
  <c r="J34" i="4"/>
  <c r="AW57" i="1" s="1"/>
  <c r="F35" i="2"/>
  <c r="BB55" i="1" s="1"/>
  <c r="F36" i="4"/>
  <c r="BC57" i="1" s="1"/>
  <c r="F37" i="3"/>
  <c r="BD56" i="1" s="1"/>
  <c r="F37" i="2"/>
  <c r="BD55" i="1" s="1"/>
  <c r="F34" i="3"/>
  <c r="BA56" i="1" s="1"/>
  <c r="F34" i="2"/>
  <c r="BA55" i="1" s="1"/>
  <c r="F35" i="4"/>
  <c r="BB57" i="1" s="1"/>
  <c r="F36" i="3"/>
  <c r="BC56" i="1" s="1"/>
  <c r="F36" i="2"/>
  <c r="BC55" i="1" s="1"/>
  <c r="F35" i="3"/>
  <c r="BB56" i="1" s="1"/>
  <c r="P84" i="4" l="1"/>
  <c r="P83" i="4" s="1"/>
  <c r="AU57" i="1" s="1"/>
  <c r="R85" i="3"/>
  <c r="R84" i="3" s="1"/>
  <c r="P85" i="2"/>
  <c r="P84" i="2" s="1"/>
  <c r="AU55" i="1" s="1"/>
  <c r="T85" i="3"/>
  <c r="T84" i="3" s="1"/>
  <c r="P85" i="3"/>
  <c r="P84" i="3"/>
  <c r="AU56" i="1" s="1"/>
  <c r="AU54" i="1" s="1"/>
  <c r="R85" i="2"/>
  <c r="R84" i="2" s="1"/>
  <c r="R84" i="4"/>
  <c r="R83" i="4" s="1"/>
  <c r="T84" i="4"/>
  <c r="T83" i="4" s="1"/>
  <c r="T85" i="2"/>
  <c r="T84" i="2" s="1"/>
  <c r="BK85" i="3"/>
  <c r="J85" i="3" s="1"/>
  <c r="J60" i="3" s="1"/>
  <c r="BK84" i="4"/>
  <c r="J84" i="4" s="1"/>
  <c r="J60" i="4" s="1"/>
  <c r="BK85" i="2"/>
  <c r="J85" i="2" s="1"/>
  <c r="J60" i="2" s="1"/>
  <c r="F33" i="3"/>
  <c r="AZ56" i="1" s="1"/>
  <c r="J33" i="4"/>
  <c r="AV57" i="1" s="1"/>
  <c r="AT57" i="1" s="1"/>
  <c r="J33" i="2"/>
  <c r="AV55" i="1" s="1"/>
  <c r="AT55" i="1" s="1"/>
  <c r="BA54" i="1"/>
  <c r="W30" i="1" s="1"/>
  <c r="BD54" i="1"/>
  <c r="W33" i="1" s="1"/>
  <c r="F33" i="4"/>
  <c r="AZ57" i="1" s="1"/>
  <c r="BB54" i="1"/>
  <c r="W31" i="1" s="1"/>
  <c r="J33" i="3"/>
  <c r="AV56" i="1" s="1"/>
  <c r="AT56" i="1" s="1"/>
  <c r="BC54" i="1"/>
  <c r="W32" i="1" s="1"/>
  <c r="F33" i="2"/>
  <c r="AZ55" i="1" s="1"/>
  <c r="BK84" i="3" l="1"/>
  <c r="J84" i="3" s="1"/>
  <c r="J59" i="3" s="1"/>
  <c r="BK83" i="4"/>
  <c r="J83" i="4" s="1"/>
  <c r="J30" i="4" s="1"/>
  <c r="AG57" i="1" s="1"/>
  <c r="BK84" i="2"/>
  <c r="J84" i="2" s="1"/>
  <c r="J30" i="2" s="1"/>
  <c r="AG55" i="1" s="1"/>
  <c r="AZ54" i="1"/>
  <c r="AV54" i="1" s="1"/>
  <c r="AK29" i="1" s="1"/>
  <c r="AX54" i="1"/>
  <c r="AY54" i="1"/>
  <c r="AW54" i="1"/>
  <c r="AK30" i="1" s="1"/>
  <c r="J39" i="2" l="1"/>
  <c r="J39" i="4"/>
  <c r="J59" i="4"/>
  <c r="J59" i="2"/>
  <c r="AN55" i="1"/>
  <c r="AN57" i="1"/>
  <c r="W29" i="1"/>
  <c r="J30" i="3"/>
  <c r="AG56" i="1" s="1"/>
  <c r="AG54" i="1" s="1"/>
  <c r="AT54" i="1"/>
  <c r="AN54" i="1" l="1"/>
  <c r="AK26" i="1"/>
  <c r="AK35" i="1" s="1"/>
  <c r="J39" i="3"/>
  <c r="AN56" i="1"/>
</calcChain>
</file>

<file path=xl/sharedStrings.xml><?xml version="1.0" encoding="utf-8"?>
<sst xmlns="http://schemas.openxmlformats.org/spreadsheetml/2006/main" count="3029" uniqueCount="601">
  <si>
    <t>Export Komplet</t>
  </si>
  <si>
    <t>VZ</t>
  </si>
  <si>
    <t>2.0</t>
  </si>
  <si>
    <t>ZAMOK</t>
  </si>
  <si>
    <t>False</t>
  </si>
  <si>
    <t>{21291819-25e6-4b4f-99d6-87ae5e43cdf1}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</si>
  <si>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</si>
  <si>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</si>
  <si>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</si>
  <si>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</si>
  <si>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</si>
  <si>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</si>
  <si>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</si>
  <si>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</si>
  <si>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24-19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</si>
  <si>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</si>
  <si>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</si>
  <si>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Psáry - K Junčáku</t>
  </si>
  <si>
    <t>KSO:</t>
  </si>
  <si>
    <t/>
  </si>
  <si>
    <t>CC-CZ:</t>
  </si>
  <si>
    <t>Místo:</t>
  </si>
  <si>
    <t>Psáry</t>
  </si>
  <si>
    <t>Datum:</t>
  </si>
  <si>
    <t>7. 3. 2024</t>
  </si>
  <si>
    <t>Zadavatel:</t>
  </si>
  <si>
    <t>IČ:</t>
  </si>
  <si>
    <t>00241580</t>
  </si>
  <si>
    <t>Obec Psáry</t>
  </si>
  <si>
    <t>DIČ:</t>
  </si>
  <si>
    <t>CZ00241580</t>
  </si>
  <si>
    <t>Uchazeč:</t>
  </si>
  <si>
    <t>Vyplň údaj</t>
  </si>
  <si>
    <t>Projektant:</t>
  </si>
  <si>
    <t>03833861</t>
  </si>
  <si>
    <t>AllPlan Projekt s.r.o.</t>
  </si>
  <si>
    <t>True</t>
  </si>
  <si>
    <t>Zpracovatel:</t>
  </si>
  <si>
    <t>74086880</t>
  </si>
  <si>
    <t>Václav Křišťál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</si>
  <si>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</si>
  <si>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</si>
  <si>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</si>
  <si>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</si>
  <si>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</si>
  <si>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</si>
  <si>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</si>
  <si>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</si>
  <si>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</si>
  <si>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</si>
  <si>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</si>
  <si>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</si>
  <si>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</si>
  <si>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</si>
  <si>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</si>
  <si>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</si>
  <si>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</si>
  <si>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</si>
  <si>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</si>
  <si>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</si>
  <si>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</si>
  <si>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</si>
  <si>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</si>
  <si>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</si>
  <si>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</si>
  <si>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</si>
  <si>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</si>
  <si>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</si>
  <si>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</si>
  <si>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</si>
  <si>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</si>
  <si>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</si>
  <si>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</si>
  <si>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</si>
  <si>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</si>
  <si>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</si>
  <si>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</si>
  <si>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</si>
  <si>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</si>
  <si>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</si>
  <si>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</si>
  <si>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SO100-a</t>
  </si>
  <si>
    <t>Parkoviště A</t>
  </si>
  <si>
    <t>STA</t>
  </si>
  <si>
    <t>1</t>
  </si>
  <si>
    <t>{c30bd0b7-a344-468b-aad9-f5e4ac4893af}</t>
  </si>
  <si>
    <t>2</t>
  </si>
  <si>
    <t>SO100-b</t>
  </si>
  <si>
    <t>Parkoviště B</t>
  </si>
  <si>
    <t>{0eaaba03-9dc6-4637-8e18-257290d8bd6a}</t>
  </si>
  <si>
    <t>VON</t>
  </si>
  <si>
    <t>Vedlejší a ostatní náklady</t>
  </si>
  <si>
    <t>{89faf3ef-1935-4ea4-9a6a-72490dfd8a90}</t>
  </si>
  <si>
    <t>KRYCÍ LIST SOUPISU PRACÍ</t>
  </si>
  <si>
    <t>Objekt:</t>
  </si>
  <si>
    <t>SO100-a - Parkoviště 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</si>
  <si>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</si>
  <si>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</si>
  <si>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</si>
  <si>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</si>
  <si>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</si>
  <si>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</si>
  <si>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</si>
  <si>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</si>
  <si>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</si>
  <si>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</si>
  <si>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</si>
  <si>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</si>
  <si>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</si>
  <si>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</si>
  <si>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</si>
  <si>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</si>
  <si>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</si>
  <si>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</si>
  <si>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</si>
  <si>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</si>
  <si>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</si>
  <si>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</si>
  <si>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</si>
  <si>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</si>
  <si>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</si>
  <si>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</si>
  <si>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</si>
  <si>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121151103</t>
  </si>
  <si>
    <t>Sejmutí ornice strojně při souvislé ploše do 100 m2, tl. vrstvy do 200 mm</t>
  </si>
  <si>
    <t>m2</t>
  </si>
  <si>
    <t>CS ÚRS 2024 01</t>
  </si>
  <si>
    <t>4</t>
  </si>
  <si>
    <t>1928681105</t>
  </si>
  <si>
    <t>Online PSC</t>
  </si>
  <si>
    <t>https://podminky.urs.cz/item/CS_URS_2024_01/121151103</t>
  </si>
  <si>
    <t>VV</t>
  </si>
  <si>
    <t>dotčená plocha</t>
  </si>
  <si>
    <t>74,26</t>
  </si>
  <si>
    <t>122251102</t>
  </si>
  <si>
    <t>Odkopávky a prokopávky nezapažené strojně v hornině třídy těžitelnosti I skupiny 3 přes 20 do 50 m3</t>
  </si>
  <si>
    <t>m3</t>
  </si>
  <si>
    <t>1627966851</t>
  </si>
  <si>
    <t>https://podminky.urs.cz/item/CS_URS_2024_01/122251102</t>
  </si>
  <si>
    <t>dotčená plocha-dle ornice</t>
  </si>
  <si>
    <t>74,26*0,66</t>
  </si>
  <si>
    <t>akt.zona</t>
  </si>
  <si>
    <t>(64,41+31,58*0,3+29,25*0,1)*0,2</t>
  </si>
  <si>
    <t>3</t>
  </si>
  <si>
    <t>162351104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</si>
  <si>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</si>
  <si>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-199639104</t>
  </si>
  <si>
    <t>https://podminky.urs.cz/item/CS_URS_2024_01/162351104</t>
  </si>
  <si>
    <t>2,211*2"zásypy na deponii a z deponie</t>
  </si>
  <si>
    <t>3,767*0,1*2"ornice na deponii a na rozprostř.</t>
  </si>
  <si>
    <t>162651112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</si>
  <si>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</si>
  <si>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-993652516</t>
  </si>
  <si>
    <t>https://podminky.urs.cz/item/CS_URS_2024_01/162651112</t>
  </si>
  <si>
    <t>74,26*0,1"ornice</t>
  </si>
  <si>
    <t>64,374"výkop</t>
  </si>
  <si>
    <t>-2,211"zásypy z deponie</t>
  </si>
  <si>
    <t>-3,767*0,1"ornice na rozprostř.</t>
  </si>
  <si>
    <t>dovoz zeminy do aktivní zony</t>
  </si>
  <si>
    <t>15,362</t>
  </si>
  <si>
    <t>5</t>
  </si>
  <si>
    <t>167151101</t>
  </si>
  <si>
    <t>Nakládání, skládání a překládání neulehlého výkopku nebo sypaniny strojně nakládání, množství do 100 m3, z horniny třídy těžitelnosti I, skupiny 1 až 3</t>
  </si>
  <si>
    <t>-850623083</t>
  </si>
  <si>
    <t>https://podminky.urs.cz/item/CS_URS_2024_01/167151101</t>
  </si>
  <si>
    <t>2,211"zásypy z deponie</t>
  </si>
  <si>
    <t>3,767*0,1"ornice na rozprostř.</t>
  </si>
  <si>
    <t>6</t>
  </si>
  <si>
    <t>171201231</t>
  </si>
  <si>
    <t>Poplatek za uložení stavebního odpadu na recyklační skládce (skládkovné) zeminy a kamení zatříděného do Katalogu odpadů pod kódem 17 05 04</t>
  </si>
  <si>
    <t>t</t>
  </si>
  <si>
    <t>-1063908847</t>
  </si>
  <si>
    <t>https://podminky.urs.cz/item/CS_URS_2024_01/171201231</t>
  </si>
  <si>
    <t>69,212*1,8</t>
  </si>
  <si>
    <t>7</t>
  </si>
  <si>
    <t>171251201</t>
  </si>
  <si>
    <t>Uložení sypaniny na skládky nebo meziskládky bez hutnění s upravením uložené sypaniny do předepsaného tvaru</t>
  </si>
  <si>
    <t>-1518293188</t>
  </si>
  <si>
    <t>https://podminky.urs.cz/item/CS_URS_2024_01/171251201</t>
  </si>
  <si>
    <t>2,211+3,767*0,1</t>
  </si>
  <si>
    <t>8</t>
  </si>
  <si>
    <t>174211101</t>
  </si>
  <si>
    <t>Zásyp sypaninou z jakékoliv horniny ručně s uložením výkopku ve vrstvách bez zhutnění jam, šachet, rýh nebo kolem objektů v těchto vykopávkách</t>
  </si>
  <si>
    <t>-1473827676</t>
  </si>
  <si>
    <t>https://podminky.urs.cz/item/CS_URS_2024_01/174211101</t>
  </si>
  <si>
    <t>kolem obrub</t>
  </si>
  <si>
    <t>31,58*0,07</t>
  </si>
  <si>
    <t>9</t>
  </si>
  <si>
    <t>181311103</t>
  </si>
  <si>
    <t>Rozprostření a urovnání ornice v rovině nebo ve svahu sklonu do 1:5 ručně při souvislé ploše, tl. vrstvy do 200 mm</t>
  </si>
  <si>
    <t>-227548988</t>
  </si>
  <si>
    <t>https://podminky.urs.cz/item/CS_URS_2024_01/181311103</t>
  </si>
  <si>
    <t>74,26"plocha sejm.ornice</t>
  </si>
  <si>
    <t>-64,41"odp.plochy dlažby</t>
  </si>
  <si>
    <t>-60,83*0,1"odp.obrub</t>
  </si>
  <si>
    <t>10</t>
  </si>
  <si>
    <t>181411131</t>
  </si>
  <si>
    <t>Založení trávníku na půdě předem připravené plochy do 1000 m2 výsevem včetně utažení parkového v rovině nebo na svahu do 1:5</t>
  </si>
  <si>
    <t>916180340</t>
  </si>
  <si>
    <t>https://podminky.urs.cz/item/CS_URS_2024_01/181411131</t>
  </si>
  <si>
    <t>11</t>
  </si>
  <si>
    <t>M</t>
  </si>
  <si>
    <t>00572410</t>
  </si>
  <si>
    <t>osivo směs travní parková</t>
  </si>
  <si>
    <t>kg</t>
  </si>
  <si>
    <t>-758301255</t>
  </si>
  <si>
    <t>3,767*0,02 'Přepočtené koeficientem množství</t>
  </si>
  <si>
    <t>181951111</t>
  </si>
  <si>
    <t>Úprava pláně vyrovnáním výškových rozdílů strojně v hornině třídy těžitelnosti I, skupiny 1 až 3 bez zhutnění</t>
  </si>
  <si>
    <t>1172975024</t>
  </si>
  <si>
    <t>https://podminky.urs.cz/item/CS_URS_2024_01/181951111</t>
  </si>
  <si>
    <t>13</t>
  </si>
  <si>
    <t>181951112</t>
  </si>
  <si>
    <t>Úprava pláně vyrovnáním výškových rozdílů strojně v hornině třídy těžitelnosti I, skupiny 1 až 3 se zhutněním</t>
  </si>
  <si>
    <t>-1281748569</t>
  </si>
  <si>
    <t>https://podminky.urs.cz/item/CS_URS_2024_01/181951112</t>
  </si>
  <si>
    <t>šd</t>
  </si>
  <si>
    <t>57,742</t>
  </si>
  <si>
    <t>obruby</t>
  </si>
  <si>
    <t>60,83*0,3</t>
  </si>
  <si>
    <t>14</t>
  </si>
  <si>
    <t>183403114</t>
  </si>
  <si>
    <t>Obdělání půdy kultivátorováním v rovině nebo na svahu do 1:5</t>
  </si>
  <si>
    <t>1715975496</t>
  </si>
  <si>
    <t>https://podminky.urs.cz/item/CS_URS_2024_01/183403114</t>
  </si>
  <si>
    <t>15</t>
  </si>
  <si>
    <t>183403161</t>
  </si>
  <si>
    <t>Obdělání půdy válením v rovině nebo na svahu do 1:5</t>
  </si>
  <si>
    <t>1797004346</t>
  </si>
  <si>
    <t>https://podminky.urs.cz/item/CS_URS_2024_01/183403161</t>
  </si>
  <si>
    <t>16</t>
  </si>
  <si>
    <t>184813511</t>
  </si>
  <si>
    <t>Chemické odplevelení půdy před založením kultury, trávníku nebo zpevněných ploch ručně o jakékoli výměře postřikem na široko v rovině nebo na svahu do 1:5</t>
  </si>
  <si>
    <t>-1830523684</t>
  </si>
  <si>
    <t>https://podminky.urs.cz/item/CS_URS_2024_01/184813511</t>
  </si>
  <si>
    <t>Komunikace pozemní</t>
  </si>
  <si>
    <t>17</t>
  </si>
  <si>
    <t>561121112</t>
  </si>
  <si>
    <t>Zřízení podkladu nebo ochranné vrstvy vozovky z mechanicky zpevněné zeminy MZ bez přidání pojiva nebo vylepšovacího materiálu, s rozprostřením, vlhčením, promísením a zhutněním, tloušťka po zhutnění 200 mm</t>
  </si>
  <si>
    <t>1111634653</t>
  </si>
  <si>
    <t>https://podminky.urs.cz/item/CS_URS_2024_01/561121112</t>
  </si>
  <si>
    <t>(64,41+31,58*0,3+29,25*0,1)</t>
  </si>
  <si>
    <t>18</t>
  </si>
  <si>
    <t>10364100</t>
  </si>
  <si>
    <t>zemina pro terénní úpravy - tříděná</t>
  </si>
  <si>
    <t>-473776484</t>
  </si>
  <si>
    <t>76,809*0,36 'Přepočtené koeficientem množství</t>
  </si>
  <si>
    <t>19</t>
  </si>
  <si>
    <t>564871011</t>
  </si>
  <si>
    <t>Podklad ze štěrkodrti ŠD s rozprostřením a zhutněním plochy jednotlivě do 100 m2, po zhutnění tl. 250 mm</t>
  </si>
  <si>
    <t>-538399560</t>
  </si>
  <si>
    <t>https://podminky.urs.cz/item/CS_URS_2024_01/564871011</t>
  </si>
  <si>
    <t>plocha dlažby</t>
  </si>
  <si>
    <t>64,41</t>
  </si>
  <si>
    <t>obruba ukončení park. stání</t>
  </si>
  <si>
    <t>-31,58*0,1</t>
  </si>
  <si>
    <t>obruba u komunikace</t>
  </si>
  <si>
    <t>-29,25*0,12</t>
  </si>
  <si>
    <t>20</t>
  </si>
  <si>
    <t>593532111</t>
  </si>
  <si>
    <t>Kladení dlažby z plastových vegetačních tvárnic pozemních komunikací s vyrovnávací vrstvou z kameniva tl. do 20 mm a s vyplněním vegetačních otvorů se zámkem tl. přes 30 do 60 mm, pro plochy do 50 m2</t>
  </si>
  <si>
    <t>-1807826160</t>
  </si>
  <si>
    <t>https://podminky.urs.cz/item/CS_URS_2024_01/593532111</t>
  </si>
  <si>
    <t>plast.zatrav.dlažba</t>
  </si>
  <si>
    <t>56245142</t>
  </si>
  <si>
    <t>dlažba zatravňovací recyklovaný PE nosnost 300t/m2 500x500x40mm</t>
  </si>
  <si>
    <t>-743137784</t>
  </si>
  <si>
    <t>64,41*1,01 'Přepočtené koeficientem množství</t>
  </si>
  <si>
    <t>Ostatní konstrukce a práce, bourání</t>
  </si>
  <si>
    <t>22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</si>
  <si>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</si>
  <si>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</si>
  <si>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m</t>
  </si>
  <si>
    <t>-2092580853</t>
  </si>
  <si>
    <t>https://podminky.urs.cz/item/CS_URS_2024_01/916131213</t>
  </si>
  <si>
    <t>29,25</t>
  </si>
  <si>
    <t>31,58</t>
  </si>
  <si>
    <t>23</t>
  </si>
  <si>
    <t>59217017</t>
  </si>
  <si>
    <t>obrubník betonový chodníkový 1000x100x250mm</t>
  </si>
  <si>
    <t>-737499703</t>
  </si>
  <si>
    <t>60,83*1,02 'Přepočtené koeficientem množství</t>
  </si>
  <si>
    <t>24</t>
  </si>
  <si>
    <t>919112222</t>
  </si>
  <si>
    <t>Řezání dilatačních spár v živičném krytu vytvoření komůrky pro těsnící zálivku šířky 15 mm, hloubky 25 mm</t>
  </si>
  <si>
    <t>1219338866</t>
  </si>
  <si>
    <t>https://podminky.urs.cz/item/CS_URS_2024_01/919112222</t>
  </si>
  <si>
    <t>25</t>
  </si>
  <si>
    <t>919122121</t>
  </si>
  <si>
    <t>Utěsnění dilatačních spár zálivkou za tepla v cementobetonovém nebo živičném krytu včetně adhezního nátěru s těsnicím profilem pod zálivkou, pro komůrky šířky 15 mm, hloubky 25 mm</t>
  </si>
  <si>
    <t>-1873560608</t>
  </si>
  <si>
    <t>https://podminky.urs.cz/item/CS_URS_2024_01/919122121</t>
  </si>
  <si>
    <t>26</t>
  </si>
  <si>
    <t>919726122</t>
  </si>
  <si>
    <t>Geotextilie netkaná pro ochranu, separaci nebo filtraci měrná hmotnost přes 200 do 300 g/m2</t>
  </si>
  <si>
    <t>1760522207</t>
  </si>
  <si>
    <t>https://podminky.urs.cz/item/CS_URS_2024_01/919726122</t>
  </si>
  <si>
    <t>plocha ŠD</t>
  </si>
  <si>
    <t>27</t>
  </si>
  <si>
    <t>919735112</t>
  </si>
  <si>
    <t>Řezání stávajícího živičného krytu nebo podkladu hloubky přes 50 do 100 mm</t>
  </si>
  <si>
    <t>1587932607</t>
  </si>
  <si>
    <t>https://podminky.urs.cz/item/CS_URS_2024_01/919735112</t>
  </si>
  <si>
    <t>998</t>
  </si>
  <si>
    <t>Přesun hmot</t>
  </si>
  <si>
    <t>28</t>
  </si>
  <si>
    <t>998223011</t>
  </si>
  <si>
    <t>Přesun hmot pro pozemní komunikace s krytem dlážděným dopravní vzdálenost do 200 m jakékoliv délky objektu</t>
  </si>
  <si>
    <t>-285012933</t>
  </si>
  <si>
    <t>https://podminky.urs.cz/item/CS_URS_2024_01/998223011</t>
  </si>
  <si>
    <t>SO100-b - Parkoviště B</t>
  </si>
  <si>
    <t>1947437241</t>
  </si>
  <si>
    <t>125,58</t>
  </si>
  <si>
    <t>122251101</t>
  </si>
  <si>
    <t>Odkopávky a prokopávky nezapažené strojně v hornině třídy těžitelnosti I skupiny 3 do 20 m3</t>
  </si>
  <si>
    <t>1476061667</t>
  </si>
  <si>
    <t>https://podminky.urs.cz/item/CS_URS_2024_01/122251101</t>
  </si>
  <si>
    <t>125,58*0,45</t>
  </si>
  <si>
    <t>(104,75+49,25*0,3)*0,2</t>
  </si>
  <si>
    <t>1142197669</t>
  </si>
  <si>
    <t>2,955*2"zásypy na deponii a z deponie</t>
  </si>
  <si>
    <t>15,905*0,1*2"ornice na deponii a na rozprostř.</t>
  </si>
  <si>
    <t>-946416960</t>
  </si>
  <si>
    <t>125,58*0,1"ornice</t>
  </si>
  <si>
    <t>80,416"výkop</t>
  </si>
  <si>
    <t>-2,955"zásypy z deponie</t>
  </si>
  <si>
    <t>-15,905*0,1"ornice na rozprostř.</t>
  </si>
  <si>
    <t>akt.zona - dovoz</t>
  </si>
  <si>
    <t>-604524386</t>
  </si>
  <si>
    <t>2,955"zásypy z deponie</t>
  </si>
  <si>
    <t>15,905*0,1"ornice na rozprostř.</t>
  </si>
  <si>
    <t>-1689625890</t>
  </si>
  <si>
    <t>88,428*1,8</t>
  </si>
  <si>
    <t>1606250492</t>
  </si>
  <si>
    <t>1989292053</t>
  </si>
  <si>
    <t>49,25*0,06</t>
  </si>
  <si>
    <t>772503874</t>
  </si>
  <si>
    <t>125,58"plocha sejm.ornice</t>
  </si>
  <si>
    <t>-104,75"odp.plochy dlažby</t>
  </si>
  <si>
    <t>-49,25*0,1"odp.obrub</t>
  </si>
  <si>
    <t>-150518659</t>
  </si>
  <si>
    <t>-1939864304</t>
  </si>
  <si>
    <t>15,905*0,02 'Přepočtené koeficientem množství</t>
  </si>
  <si>
    <t>-911959702</t>
  </si>
  <si>
    <t>-105644776</t>
  </si>
  <si>
    <t>99,825</t>
  </si>
  <si>
    <t>49,25</t>
  </si>
  <si>
    <t>1374594938</t>
  </si>
  <si>
    <t>-221307159</t>
  </si>
  <si>
    <t>184803112</t>
  </si>
  <si>
    <t>Řez a tvarování živých plotů a stěn přímých, výšky přes 0,8 do 1,5 m, šířky do 1,0 m</t>
  </si>
  <si>
    <t>-1206289120</t>
  </si>
  <si>
    <t>https://podminky.urs.cz/item/CS_URS_2024_01/184803112</t>
  </si>
  <si>
    <t>33*1,2</t>
  </si>
  <si>
    <t>-863115659</t>
  </si>
  <si>
    <t>252107330</t>
  </si>
  <si>
    <t>(104,75+49,25*0,3)</t>
  </si>
  <si>
    <t>2090865443</t>
  </si>
  <si>
    <t>119,525*0,36 'Přepočtené koeficientem množství</t>
  </si>
  <si>
    <t>483273530</t>
  </si>
  <si>
    <t>104,75</t>
  </si>
  <si>
    <t>-49,25*0,1</t>
  </si>
  <si>
    <t>1357323868</t>
  </si>
  <si>
    <t>2120992708</t>
  </si>
  <si>
    <t>104,75*1,01 'Přepočtené koeficientem množství</t>
  </si>
  <si>
    <t>151224212</t>
  </si>
  <si>
    <t>obruba ukončení park.stání</t>
  </si>
  <si>
    <t>3,7+42,25+3,3</t>
  </si>
  <si>
    <t>-860812899</t>
  </si>
  <si>
    <t>49,25*1,02 'Přepočtené koeficientem množství</t>
  </si>
  <si>
    <t>-1401906892</t>
  </si>
  <si>
    <t>348400347</t>
  </si>
  <si>
    <t>VON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</si>
  <si>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</si>
  <si>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</si>
  <si>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</si>
  <si>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</si>
  <si>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>VRN</t>
  </si>
  <si>
    <t>Vedlejší rozpočtové náklady</t>
  </si>
  <si>
    <t>VRN1</t>
  </si>
  <si>
    <t>Průzkumné, geodetické a projektové práce</t>
  </si>
  <si>
    <t>012103000</t>
  </si>
  <si>
    <t>Geodetické práce před výstavbou</t>
  </si>
  <si>
    <t>kpl</t>
  </si>
  <si>
    <t>1024</t>
  </si>
  <si>
    <t>1205004844</t>
  </si>
  <si>
    <t>https://podminky.urs.cz/item/CS_URS_2024_01/012103000</t>
  </si>
  <si>
    <t>P</t>
  </si>
  <si>
    <t>Poznámka k položce:_x000D_
Vytyčení I.S.</t>
  </si>
  <si>
    <t>012203000</t>
  </si>
  <si>
    <t>Geodetické práce při provádění stavby</t>
  </si>
  <si>
    <t>551543018</t>
  </si>
  <si>
    <t>https://podminky.urs.cz/item/CS_URS_2024_01/012203000</t>
  </si>
  <si>
    <t>Poznámka k položce:_x000D_
Vytyčení stavebních objektů</t>
  </si>
  <si>
    <t>012303000</t>
  </si>
  <si>
    <t>Geodetické práce po výstavbě</t>
  </si>
  <si>
    <t>215832733</t>
  </si>
  <si>
    <t>https://podminky.urs.cz/item/CS_URS_2024_01/012303000</t>
  </si>
  <si>
    <t>Poznámka k položce:_x000D_
Geometrické zaměření stavby vč. tisk. výstupů.</t>
  </si>
  <si>
    <t>VRN3</t>
  </si>
  <si>
    <t>Zařízení staveniště</t>
  </si>
  <si>
    <t>030001000</t>
  </si>
  <si>
    <t>…</t>
  </si>
  <si>
    <t>1773643957</t>
  </si>
  <si>
    <t>https://podminky.urs.cz/item/CS_URS_2024_01/030001000</t>
  </si>
  <si>
    <t>034303000</t>
  </si>
  <si>
    <t>Dopravní značení na staveništi</t>
  </si>
  <si>
    <t>-1765941065</t>
  </si>
  <si>
    <t>https://podminky.urs.cz/item/CS_URS_2024_01/034303000</t>
  </si>
  <si>
    <t>VRN7</t>
  </si>
  <si>
    <t>Provozní vlivy</t>
  </si>
  <si>
    <t>072103011</t>
  </si>
  <si>
    <t>Zajištění DIO komunikace II. a III. třídy - jednoduché el. vedení</t>
  </si>
  <si>
    <t>-658543342</t>
  </si>
  <si>
    <t>https://podminky.urs.cz/item/CS_URS_2024_01/072103011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</si>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</sst>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1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family val="2"/>
      <charset val="238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8"/>
      <name val="Arial CE"/>
      <charset val="238"/>
    </font>
    <font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  <font>
      <b/>
      <sz val="9"/>
      <name val="Trebuchet MS"/>
      <family val="2"/>
      <charset val="238"/>
    </font>
    <font>
      <b/>
      <sz val="8"/>
      <name val="Arial CE"/>
      <charset val="238"/>
    </font>
    <font>
      <sz val="9"/>
      <name val="Trebuchet MS"/>
      <family val="2"/>
      <charset val="238"/>
    </font>
    <font>
      <sz val="8"/>
      <name val="Arial CE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0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6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0" fillId="4" borderId="9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5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5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166" fontId="27" fillId="0" borderId="21" xfId="0" applyNumberFormat="1" applyFont="1" applyBorder="1" applyAlignment="1">
      <alignment vertical="center"/>
    </xf>
    <xf numFmtId="4" fontId="27" fillId="0" borderId="22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4" fontId="22" fillId="0" borderId="0" xfId="0" applyNumberFormat="1" applyFont="1"/>
    <xf numFmtId="166" fontId="30" fillId="0" borderId="13" xfId="0" applyNumberFormat="1" applyFont="1" applyBorder="1"/>
    <xf numFmtId="166" fontId="30" fillId="0" borderId="14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0" fillId="0" borderId="23" xfId="0" applyFont="1" applyBorder="1" applyAlignment="1">
      <alignment horizontal="center" vertical="center"/>
    </xf>
    <xf numFmtId="49" fontId="20" fillId="0" borderId="23" xfId="0" applyNumberFormat="1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6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5" fillId="0" borderId="23" xfId="0" applyFont="1" applyBorder="1" applyAlignment="1">
      <alignment horizontal="center" vertical="center"/>
    </xf>
    <xf numFmtId="49" fontId="35" fillId="0" borderId="23" xfId="0" applyNumberFormat="1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center" vertical="center" wrapText="1"/>
    </xf>
    <xf numFmtId="167" fontId="35" fillId="0" borderId="23" xfId="0" applyNumberFormat="1" applyFont="1" applyBorder="1" applyAlignment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37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>
      <alignment horizontal="left" vertical="center"/>
    </xf>
    <xf numFmtId="0" fontId="48" fillId="0" borderId="1" xfId="0" applyFont="1" applyBorder="1" applyAlignment="1">
      <alignment vertical="top"/>
    </xf>
    <xf numFmtId="0" fontId="48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49" fontId="48" fillId="0" borderId="1" xfId="0" applyNumberFormat="1" applyFont="1" applyBorder="1" applyAlignment="1">
      <alignment horizontal="left" vertical="center"/>
    </xf>
    <xf numFmtId="0" fontId="47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0" fillId="0" borderId="0" xfId="0"/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left"/>
    </xf>
    <xf numFmtId="0" fontId="39" fillId="0" borderId="1" xfId="0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174211101" TargetMode="External"/><Relationship Id="rId13" Type="http://schemas.openxmlformats.org/officeDocument/2006/relationships/hyperlink" Target="https://podminky.urs.cz/item/CS_URS_2024_01/183403114" TargetMode="External"/><Relationship Id="rId18" Type="http://schemas.openxmlformats.org/officeDocument/2006/relationships/hyperlink" Target="https://podminky.urs.cz/item/CS_URS_2024_01/593532111" TargetMode="External"/><Relationship Id="rId26" Type="http://schemas.openxmlformats.org/officeDocument/2006/relationships/drawing" Target="../drawings/drawing2.xml"/><Relationship Id="rId3" Type="http://schemas.openxmlformats.org/officeDocument/2006/relationships/hyperlink" Target="https://podminky.urs.cz/item/CS_URS_2024_01/162351104" TargetMode="External"/><Relationship Id="rId21" Type="http://schemas.openxmlformats.org/officeDocument/2006/relationships/hyperlink" Target="https://podminky.urs.cz/item/CS_URS_2024_01/919122121" TargetMode="External"/><Relationship Id="rId7" Type="http://schemas.openxmlformats.org/officeDocument/2006/relationships/hyperlink" Target="https://podminky.urs.cz/item/CS_URS_2024_01/171251201" TargetMode="External"/><Relationship Id="rId12" Type="http://schemas.openxmlformats.org/officeDocument/2006/relationships/hyperlink" Target="https://podminky.urs.cz/item/CS_URS_2024_01/181951112" TargetMode="External"/><Relationship Id="rId17" Type="http://schemas.openxmlformats.org/officeDocument/2006/relationships/hyperlink" Target="https://podminky.urs.cz/item/CS_URS_2024_01/564871011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https://podminky.urs.cz/item/CS_URS_2024_01/122251102" TargetMode="External"/><Relationship Id="rId16" Type="http://schemas.openxmlformats.org/officeDocument/2006/relationships/hyperlink" Target="https://podminky.urs.cz/item/CS_URS_2024_01/561121112" TargetMode="External"/><Relationship Id="rId20" Type="http://schemas.openxmlformats.org/officeDocument/2006/relationships/hyperlink" Target="https://podminky.urs.cz/item/CS_URS_2024_01/919112222" TargetMode="External"/><Relationship Id="rId1" Type="http://schemas.openxmlformats.org/officeDocument/2006/relationships/hyperlink" Target="https://podminky.urs.cz/item/CS_URS_2024_01/121151103" TargetMode="External"/><Relationship Id="rId6" Type="http://schemas.openxmlformats.org/officeDocument/2006/relationships/hyperlink" Target="https://podminky.urs.cz/item/CS_URS_2024_01/171201231" TargetMode="External"/><Relationship Id="rId11" Type="http://schemas.openxmlformats.org/officeDocument/2006/relationships/hyperlink" Target="https://podminky.urs.cz/item/CS_URS_2024_01/181951111" TargetMode="External"/><Relationship Id="rId24" Type="http://schemas.openxmlformats.org/officeDocument/2006/relationships/hyperlink" Target="https://podminky.urs.cz/item/CS_URS_2024_01/998223011" TargetMode="External"/><Relationship Id="rId5" Type="http://schemas.openxmlformats.org/officeDocument/2006/relationships/hyperlink" Target="https://podminky.urs.cz/item/CS_URS_2024_01/167151101" TargetMode="External"/><Relationship Id="rId15" Type="http://schemas.openxmlformats.org/officeDocument/2006/relationships/hyperlink" Target="https://podminky.urs.cz/item/CS_URS_2024_01/184813511" TargetMode="External"/><Relationship Id="rId23" Type="http://schemas.openxmlformats.org/officeDocument/2006/relationships/hyperlink" Target="https://podminky.urs.cz/item/CS_URS_2024_01/919735112" TargetMode="External"/><Relationship Id="rId10" Type="http://schemas.openxmlformats.org/officeDocument/2006/relationships/hyperlink" Target="https://podminky.urs.cz/item/CS_URS_2024_01/181411131" TargetMode="External"/><Relationship Id="rId19" Type="http://schemas.openxmlformats.org/officeDocument/2006/relationships/hyperlink" Target="https://podminky.urs.cz/item/CS_URS_2024_01/916131213" TargetMode="External"/><Relationship Id="rId4" Type="http://schemas.openxmlformats.org/officeDocument/2006/relationships/hyperlink" Target="https://podminky.urs.cz/item/CS_URS_2024_01/162651112" TargetMode="External"/><Relationship Id="rId9" Type="http://schemas.openxmlformats.org/officeDocument/2006/relationships/hyperlink" Target="https://podminky.urs.cz/item/CS_URS_2024_01/181311103" TargetMode="External"/><Relationship Id="rId14" Type="http://schemas.openxmlformats.org/officeDocument/2006/relationships/hyperlink" Target="https://podminky.urs.cz/item/CS_URS_2024_01/183403161" TargetMode="External"/><Relationship Id="rId22" Type="http://schemas.openxmlformats.org/officeDocument/2006/relationships/hyperlink" Target="https://podminky.urs.cz/item/CS_URS_2024_01/919726122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174211101" TargetMode="External"/><Relationship Id="rId13" Type="http://schemas.openxmlformats.org/officeDocument/2006/relationships/hyperlink" Target="https://podminky.urs.cz/item/CS_URS_2024_01/183403114" TargetMode="External"/><Relationship Id="rId18" Type="http://schemas.openxmlformats.org/officeDocument/2006/relationships/hyperlink" Target="https://podminky.urs.cz/item/CS_URS_2024_01/564871011" TargetMode="External"/><Relationship Id="rId3" Type="http://schemas.openxmlformats.org/officeDocument/2006/relationships/hyperlink" Target="https://podminky.urs.cz/item/CS_URS_2024_01/162351104" TargetMode="External"/><Relationship Id="rId21" Type="http://schemas.openxmlformats.org/officeDocument/2006/relationships/hyperlink" Target="https://podminky.urs.cz/item/CS_URS_2024_01/919726122" TargetMode="External"/><Relationship Id="rId7" Type="http://schemas.openxmlformats.org/officeDocument/2006/relationships/hyperlink" Target="https://podminky.urs.cz/item/CS_URS_2024_01/171251201" TargetMode="External"/><Relationship Id="rId12" Type="http://schemas.openxmlformats.org/officeDocument/2006/relationships/hyperlink" Target="https://podminky.urs.cz/item/CS_URS_2024_01/181951112" TargetMode="External"/><Relationship Id="rId17" Type="http://schemas.openxmlformats.org/officeDocument/2006/relationships/hyperlink" Target="https://podminky.urs.cz/item/CS_URS_2024_01/561121112" TargetMode="External"/><Relationship Id="rId2" Type="http://schemas.openxmlformats.org/officeDocument/2006/relationships/hyperlink" Target="https://podminky.urs.cz/item/CS_URS_2024_01/122251101" TargetMode="External"/><Relationship Id="rId16" Type="http://schemas.openxmlformats.org/officeDocument/2006/relationships/hyperlink" Target="https://podminky.urs.cz/item/CS_URS_2024_01/184813511" TargetMode="External"/><Relationship Id="rId20" Type="http://schemas.openxmlformats.org/officeDocument/2006/relationships/hyperlink" Target="https://podminky.urs.cz/item/CS_URS_2024_01/916131213" TargetMode="External"/><Relationship Id="rId1" Type="http://schemas.openxmlformats.org/officeDocument/2006/relationships/hyperlink" Target="https://podminky.urs.cz/item/CS_URS_2024_01/121151103" TargetMode="External"/><Relationship Id="rId6" Type="http://schemas.openxmlformats.org/officeDocument/2006/relationships/hyperlink" Target="https://podminky.urs.cz/item/CS_URS_2024_01/171201231" TargetMode="External"/><Relationship Id="rId11" Type="http://schemas.openxmlformats.org/officeDocument/2006/relationships/hyperlink" Target="https://podminky.urs.cz/item/CS_URS_2024_01/181951111" TargetMode="External"/><Relationship Id="rId24" Type="http://schemas.openxmlformats.org/officeDocument/2006/relationships/drawing" Target="../drawings/drawing3.xml"/><Relationship Id="rId5" Type="http://schemas.openxmlformats.org/officeDocument/2006/relationships/hyperlink" Target="https://podminky.urs.cz/item/CS_URS_2024_01/167151101" TargetMode="External"/><Relationship Id="rId15" Type="http://schemas.openxmlformats.org/officeDocument/2006/relationships/hyperlink" Target="https://podminky.urs.cz/item/CS_URS_2024_01/184803112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https://podminky.urs.cz/item/CS_URS_2024_01/181411131" TargetMode="External"/><Relationship Id="rId19" Type="http://schemas.openxmlformats.org/officeDocument/2006/relationships/hyperlink" Target="https://podminky.urs.cz/item/CS_URS_2024_01/593532111" TargetMode="External"/><Relationship Id="rId4" Type="http://schemas.openxmlformats.org/officeDocument/2006/relationships/hyperlink" Target="https://podminky.urs.cz/item/CS_URS_2024_01/162651112" TargetMode="External"/><Relationship Id="rId9" Type="http://schemas.openxmlformats.org/officeDocument/2006/relationships/hyperlink" Target="https://podminky.urs.cz/item/CS_URS_2024_01/181311103" TargetMode="External"/><Relationship Id="rId14" Type="http://schemas.openxmlformats.org/officeDocument/2006/relationships/hyperlink" Target="https://podminky.urs.cz/item/CS_URS_2024_01/183403161" TargetMode="External"/><Relationship Id="rId22" Type="http://schemas.openxmlformats.org/officeDocument/2006/relationships/hyperlink" Target="https://podminky.urs.cz/item/CS_URS_2024_01/99822301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https://podminky.urs.cz/item/CS_URS_2024_01/012303000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podminky.urs.cz/item/CS_URS_2024_01/012203000" TargetMode="External"/><Relationship Id="rId1" Type="http://schemas.openxmlformats.org/officeDocument/2006/relationships/hyperlink" Target="https://podminky.urs.cz/item/CS_URS_2024_01/012103000" TargetMode="External"/><Relationship Id="rId6" Type="http://schemas.openxmlformats.org/officeDocument/2006/relationships/hyperlink" Target="https://podminky.urs.cz/item/CS_URS_2024_01/072103011" TargetMode="External"/><Relationship Id="rId5" Type="http://schemas.openxmlformats.org/officeDocument/2006/relationships/hyperlink" Target="https://podminky.urs.cz/item/CS_URS_2024_01/034303000" TargetMode="External"/><Relationship Id="rId4" Type="http://schemas.openxmlformats.org/officeDocument/2006/relationships/hyperlink" Target="https://podminky.urs.cz/item/CS_URS_2024_01/03000100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9"/>
  <sheetViews>
    <sheetView tabSelected="1" topLeftCell="A28" workbookViewId="0">
      <selection activeCell="W29" sqref="W28:AE29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 x14ac:dyDescent="0.2"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S2" s="16" t="s">
        <v>6</v>
      </c>
      <c r="BT2" s="16" t="s">
        <v>7</v>
      </c>
    </row>
    <row r="3" spans="1:74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 x14ac:dyDescent="0.2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 x14ac:dyDescent="0.2">
      <c r="B5" s="19"/>
      <c r="D5" s="23" t="s">
        <v>13</v>
      </c>
      <c r="K5" s="285" t="s">
        <v>14</v>
      </c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R5" s="19"/>
      <c r="BE5" s="282" t="s">
        <v>15</v>
      </c>
      <c r="BS5" s="16" t="s">
        <v>6</v>
      </c>
    </row>
    <row r="6" spans="1:74" ht="36.950000000000003" customHeight="1" x14ac:dyDescent="0.2">
      <c r="B6" s="19"/>
      <c r="D6" s="25" t="s">
        <v>16</v>
      </c>
      <c r="K6" s="286" t="s">
        <v>17</v>
      </c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6"/>
      <c r="AR6" s="19"/>
      <c r="BE6" s="283"/>
      <c r="BS6" s="16" t="s">
        <v>6</v>
      </c>
    </row>
    <row r="7" spans="1:74" ht="12" customHeight="1" x14ac:dyDescent="0.2">
      <c r="B7" s="19"/>
      <c r="D7" s="26" t="s">
        <v>18</v>
      </c>
      <c r="K7" s="24" t="s">
        <v>19</v>
      </c>
      <c r="AK7" s="26" t="s">
        <v>20</v>
      </c>
      <c r="AN7" s="24" t="s">
        <v>19</v>
      </c>
      <c r="AR7" s="19"/>
      <c r="BE7" s="283"/>
      <c r="BS7" s="16" t="s">
        <v>6</v>
      </c>
    </row>
    <row r="8" spans="1:74" ht="12" customHeight="1" x14ac:dyDescent="0.2">
      <c r="B8" s="19"/>
      <c r="D8" s="26" t="s">
        <v>21</v>
      </c>
      <c r="K8" s="24" t="s">
        <v>22</v>
      </c>
      <c r="AK8" s="26" t="s">
        <v>23</v>
      </c>
      <c r="AN8" s="27" t="s">
        <v>24</v>
      </c>
      <c r="AR8" s="19"/>
      <c r="BE8" s="283"/>
      <c r="BS8" s="16" t="s">
        <v>6</v>
      </c>
    </row>
    <row r="9" spans="1:74" ht="14.45" customHeight="1" x14ac:dyDescent="0.2">
      <c r="B9" s="19"/>
      <c r="AR9" s="19"/>
      <c r="BE9" s="283"/>
      <c r="BS9" s="16" t="s">
        <v>6</v>
      </c>
    </row>
    <row r="10" spans="1:74" ht="12" customHeight="1" x14ac:dyDescent="0.2">
      <c r="B10" s="19"/>
      <c r="D10" s="26" t="s">
        <v>25</v>
      </c>
      <c r="AK10" s="26" t="s">
        <v>26</v>
      </c>
      <c r="AN10" s="24" t="s">
        <v>27</v>
      </c>
      <c r="AR10" s="19"/>
      <c r="BE10" s="283"/>
      <c r="BS10" s="16" t="s">
        <v>6</v>
      </c>
    </row>
    <row r="11" spans="1:74" ht="18.399999999999999" customHeight="1" x14ac:dyDescent="0.2">
      <c r="B11" s="19"/>
      <c r="E11" s="24" t="s">
        <v>28</v>
      </c>
      <c r="AK11" s="26" t="s">
        <v>29</v>
      </c>
      <c r="AN11" s="24" t="s">
        <v>30</v>
      </c>
      <c r="AR11" s="19"/>
      <c r="BE11" s="283"/>
      <c r="BS11" s="16" t="s">
        <v>6</v>
      </c>
    </row>
    <row r="12" spans="1:74" ht="6.95" customHeight="1" x14ac:dyDescent="0.2">
      <c r="B12" s="19"/>
      <c r="AR12" s="19"/>
      <c r="BE12" s="283"/>
      <c r="BS12" s="16" t="s">
        <v>6</v>
      </c>
    </row>
    <row r="13" spans="1:74" ht="12" customHeight="1" x14ac:dyDescent="0.2">
      <c r="B13" s="19"/>
      <c r="D13" s="26" t="s">
        <v>31</v>
      </c>
      <c r="AK13" s="26" t="s">
        <v>26</v>
      </c>
      <c r="AN13" s="28" t="s">
        <v>32</v>
      </c>
      <c r="AR13" s="19"/>
      <c r="BE13" s="283"/>
      <c r="BS13" s="16" t="s">
        <v>6</v>
      </c>
    </row>
    <row r="14" spans="1:74" ht="12.75" x14ac:dyDescent="0.2">
      <c r="B14" s="19"/>
      <c r="E14" s="287" t="s">
        <v>32</v>
      </c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  <c r="AJ14" s="288"/>
      <c r="AK14" s="26" t="s">
        <v>29</v>
      </c>
      <c r="AN14" s="28" t="s">
        <v>32</v>
      </c>
      <c r="AR14" s="19"/>
      <c r="BE14" s="283"/>
      <c r="BS14" s="16" t="s">
        <v>6</v>
      </c>
    </row>
    <row r="15" spans="1:74" ht="6.95" customHeight="1" x14ac:dyDescent="0.2">
      <c r="B15" s="19"/>
      <c r="AR15" s="19"/>
      <c r="BE15" s="283"/>
      <c r="BS15" s="16" t="s">
        <v>4</v>
      </c>
    </row>
    <row r="16" spans="1:74" ht="12" customHeight="1" x14ac:dyDescent="0.2">
      <c r="B16" s="19"/>
      <c r="D16" s="26" t="s">
        <v>33</v>
      </c>
      <c r="AK16" s="26" t="s">
        <v>26</v>
      </c>
      <c r="AN16" s="24" t="s">
        <v>34</v>
      </c>
      <c r="AR16" s="19"/>
      <c r="BE16" s="283"/>
      <c r="BS16" s="16" t="s">
        <v>4</v>
      </c>
    </row>
    <row r="17" spans="2:71" ht="18.399999999999999" customHeight="1" x14ac:dyDescent="0.2">
      <c r="B17" s="19"/>
      <c r="E17" s="24" t="s">
        <v>35</v>
      </c>
      <c r="AK17" s="26" t="s">
        <v>29</v>
      </c>
      <c r="AN17" s="24" t="s">
        <v>19</v>
      </c>
      <c r="AR17" s="19"/>
      <c r="BE17" s="283"/>
      <c r="BS17" s="16" t="s">
        <v>36</v>
      </c>
    </row>
    <row r="18" spans="2:71" ht="6.95" customHeight="1" x14ac:dyDescent="0.2">
      <c r="B18" s="19"/>
      <c r="AR18" s="19"/>
      <c r="BE18" s="283"/>
      <c r="BS18" s="16" t="s">
        <v>6</v>
      </c>
    </row>
    <row r="19" spans="2:71" ht="12" customHeight="1" x14ac:dyDescent="0.2">
      <c r="B19" s="19"/>
      <c r="D19" s="26" t="s">
        <v>37</v>
      </c>
      <c r="AK19" s="26" t="s">
        <v>26</v>
      </c>
      <c r="AN19" s="24" t="s">
        <v>38</v>
      </c>
      <c r="AR19" s="19"/>
      <c r="BE19" s="283"/>
      <c r="BS19" s="16" t="s">
        <v>6</v>
      </c>
    </row>
    <row r="20" spans="2:71" ht="18.399999999999999" customHeight="1" x14ac:dyDescent="0.2">
      <c r="B20" s="19"/>
      <c r="E20" s="24" t="s">
        <v>39</v>
      </c>
      <c r="AK20" s="26" t="s">
        <v>29</v>
      </c>
      <c r="AN20" s="24" t="s">
        <v>19</v>
      </c>
      <c r="AR20" s="19"/>
      <c r="BE20" s="283"/>
      <c r="BS20" s="16" t="s">
        <v>4</v>
      </c>
    </row>
    <row r="21" spans="2:71" ht="6.95" customHeight="1" x14ac:dyDescent="0.2">
      <c r="B21" s="19"/>
      <c r="AR21" s="19"/>
      <c r="BE21" s="283"/>
    </row>
    <row r="22" spans="2:71" ht="12" customHeight="1" x14ac:dyDescent="0.2">
      <c r="B22" s="19"/>
      <c r="D22" s="26" t="s">
        <v>40</v>
      </c>
      <c r="AR22" s="19"/>
      <c r="BE22" s="283"/>
    </row>
    <row r="23" spans="2:71" ht="47.25" customHeight="1" x14ac:dyDescent="0.2">
      <c r="B23" s="19"/>
      <c r="E23" s="289" t="s">
        <v>41</v>
      </c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89"/>
      <c r="AR23" s="19"/>
      <c r="BE23" s="283"/>
    </row>
    <row r="24" spans="2:71" ht="6.95" customHeight="1" x14ac:dyDescent="0.2">
      <c r="B24" s="19"/>
      <c r="AR24" s="19"/>
      <c r="BE24" s="283"/>
    </row>
    <row r="25" spans="2:71" ht="6.95" customHeight="1" x14ac:dyDescent="0.2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83"/>
    </row>
    <row r="26" spans="2:71" s="1" customFormat="1" ht="25.9" customHeight="1" x14ac:dyDescent="0.2">
      <c r="B26" s="31"/>
      <c r="D26" s="32" t="s">
        <v>42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90">
        <f>ROUND(AG54,2)</f>
        <v>596494.44999999995</v>
      </c>
      <c r="AL26" s="291"/>
      <c r="AM26" s="291"/>
      <c r="AN26" s="291"/>
      <c r="AO26" s="291"/>
      <c r="AR26" s="31"/>
      <c r="BE26" s="283"/>
    </row>
    <row r="27" spans="2:71" s="1" customFormat="1" ht="6.95" customHeight="1" x14ac:dyDescent="0.2">
      <c r="B27" s="31"/>
      <c r="AR27" s="31"/>
      <c r="BE27" s="283"/>
    </row>
    <row r="28" spans="2:71" s="1" customFormat="1" ht="12.75" x14ac:dyDescent="0.2">
      <c r="B28" s="31"/>
      <c r="L28" s="292" t="s">
        <v>43</v>
      </c>
      <c r="M28" s="292"/>
      <c r="N28" s="292"/>
      <c r="O28" s="292"/>
      <c r="P28" s="292"/>
      <c r="W28" s="292" t="s">
        <v>44</v>
      </c>
      <c r="X28" s="292"/>
      <c r="Y28" s="292"/>
      <c r="Z28" s="292"/>
      <c r="AA28" s="292"/>
      <c r="AB28" s="292"/>
      <c r="AC28" s="292"/>
      <c r="AD28" s="292"/>
      <c r="AE28" s="292"/>
      <c r="AK28" s="292" t="s">
        <v>45</v>
      </c>
      <c r="AL28" s="292"/>
      <c r="AM28" s="292"/>
      <c r="AN28" s="292"/>
      <c r="AO28" s="292"/>
      <c r="AR28" s="31"/>
      <c r="BE28" s="283"/>
    </row>
    <row r="29" spans="2:71" s="2" customFormat="1" ht="14.45" customHeight="1" x14ac:dyDescent="0.2">
      <c r="B29" s="34"/>
      <c r="D29" s="26" t="s">
        <v>46</v>
      </c>
      <c r="F29" s="26" t="s">
        <v>47</v>
      </c>
      <c r="L29" s="271">
        <v>0.21</v>
      </c>
      <c r="M29" s="270"/>
      <c r="N29" s="270"/>
      <c r="O29" s="270"/>
      <c r="P29" s="270"/>
      <c r="W29" s="269">
        <f>ROUND(AZ54, 2)</f>
        <v>596494.44999999995</v>
      </c>
      <c r="X29" s="270"/>
      <c r="Y29" s="270"/>
      <c r="Z29" s="270"/>
      <c r="AA29" s="270"/>
      <c r="AB29" s="270"/>
      <c r="AC29" s="270"/>
      <c r="AD29" s="270"/>
      <c r="AE29" s="270"/>
      <c r="AK29" s="269">
        <f>ROUND(AV54, 2)</f>
        <v>125263.83</v>
      </c>
      <c r="AL29" s="270"/>
      <c r="AM29" s="270"/>
      <c r="AN29" s="270"/>
      <c r="AO29" s="270"/>
      <c r="AR29" s="34"/>
      <c r="BE29" s="284"/>
    </row>
    <row r="30" spans="2:71" s="2" customFormat="1" ht="14.45" customHeight="1" x14ac:dyDescent="0.2">
      <c r="B30" s="34"/>
      <c r="F30" s="26" t="s">
        <v>48</v>
      </c>
      <c r="L30" s="271">
        <v>0.12</v>
      </c>
      <c r="M30" s="270"/>
      <c r="N30" s="270"/>
      <c r="O30" s="270"/>
      <c r="P30" s="270"/>
      <c r="W30" s="269">
        <f>ROUND(BA54, 2)</f>
        <v>0</v>
      </c>
      <c r="X30" s="270"/>
      <c r="Y30" s="270"/>
      <c r="Z30" s="270"/>
      <c r="AA30" s="270"/>
      <c r="AB30" s="270"/>
      <c r="AC30" s="270"/>
      <c r="AD30" s="270"/>
      <c r="AE30" s="270"/>
      <c r="AK30" s="269">
        <f>ROUND(AW54, 2)</f>
        <v>0</v>
      </c>
      <c r="AL30" s="270"/>
      <c r="AM30" s="270"/>
      <c r="AN30" s="270"/>
      <c r="AO30" s="270"/>
      <c r="AR30" s="34"/>
      <c r="BE30" s="284"/>
    </row>
    <row r="31" spans="2:71" s="2" customFormat="1" ht="14.45" hidden="1" customHeight="1" x14ac:dyDescent="0.2">
      <c r="B31" s="34"/>
      <c r="F31" s="26" t="s">
        <v>49</v>
      </c>
      <c r="L31" s="271">
        <v>0.21</v>
      </c>
      <c r="M31" s="270"/>
      <c r="N31" s="270"/>
      <c r="O31" s="270"/>
      <c r="P31" s="270"/>
      <c r="W31" s="269">
        <f>ROUND(BB54, 2)</f>
        <v>0</v>
      </c>
      <c r="X31" s="270"/>
      <c r="Y31" s="270"/>
      <c r="Z31" s="270"/>
      <c r="AA31" s="270"/>
      <c r="AB31" s="270"/>
      <c r="AC31" s="270"/>
      <c r="AD31" s="270"/>
      <c r="AE31" s="270"/>
      <c r="AK31" s="269">
        <v>0</v>
      </c>
      <c r="AL31" s="270"/>
      <c r="AM31" s="270"/>
      <c r="AN31" s="270"/>
      <c r="AO31" s="270"/>
      <c r="AR31" s="34"/>
      <c r="BE31" s="284"/>
    </row>
    <row r="32" spans="2:71" s="2" customFormat="1" ht="14.45" hidden="1" customHeight="1" x14ac:dyDescent="0.2">
      <c r="B32" s="34"/>
      <c r="F32" s="26" t="s">
        <v>50</v>
      </c>
      <c r="L32" s="271">
        <v>0.12</v>
      </c>
      <c r="M32" s="270"/>
      <c r="N32" s="270"/>
      <c r="O32" s="270"/>
      <c r="P32" s="270"/>
      <c r="W32" s="269">
        <f>ROUND(BC54, 2)</f>
        <v>0</v>
      </c>
      <c r="X32" s="270"/>
      <c r="Y32" s="270"/>
      <c r="Z32" s="270"/>
      <c r="AA32" s="270"/>
      <c r="AB32" s="270"/>
      <c r="AC32" s="270"/>
      <c r="AD32" s="270"/>
      <c r="AE32" s="270"/>
      <c r="AK32" s="269">
        <v>0</v>
      </c>
      <c r="AL32" s="270"/>
      <c r="AM32" s="270"/>
      <c r="AN32" s="270"/>
      <c r="AO32" s="270"/>
      <c r="AR32" s="34"/>
      <c r="BE32" s="284"/>
    </row>
    <row r="33" spans="2:44" s="2" customFormat="1" ht="14.45" hidden="1" customHeight="1" x14ac:dyDescent="0.2">
      <c r="B33" s="34"/>
      <c r="F33" s="26" t="s">
        <v>51</v>
      </c>
      <c r="L33" s="271">
        <v>0</v>
      </c>
      <c r="M33" s="270"/>
      <c r="N33" s="270"/>
      <c r="O33" s="270"/>
      <c r="P33" s="270"/>
      <c r="W33" s="269">
        <f>ROUND(BD54, 2)</f>
        <v>0</v>
      </c>
      <c r="X33" s="270"/>
      <c r="Y33" s="270"/>
      <c r="Z33" s="270"/>
      <c r="AA33" s="270"/>
      <c r="AB33" s="270"/>
      <c r="AC33" s="270"/>
      <c r="AD33" s="270"/>
      <c r="AE33" s="270"/>
      <c r="AK33" s="269">
        <v>0</v>
      </c>
      <c r="AL33" s="270"/>
      <c r="AM33" s="270"/>
      <c r="AN33" s="270"/>
      <c r="AO33" s="270"/>
      <c r="AR33" s="34"/>
    </row>
    <row r="34" spans="2:44" s="1" customFormat="1" ht="6.95" customHeight="1" x14ac:dyDescent="0.2">
      <c r="B34" s="31"/>
      <c r="AR34" s="31"/>
    </row>
    <row r="35" spans="2:44" s="1" customFormat="1" ht="25.9" customHeight="1" x14ac:dyDescent="0.2">
      <c r="B35" s="31"/>
      <c r="C35" s="35"/>
      <c r="D35" s="36" t="s">
        <v>52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53</v>
      </c>
      <c r="U35" s="37"/>
      <c r="V35" s="37"/>
      <c r="W35" s="37"/>
      <c r="X35" s="272" t="s">
        <v>54</v>
      </c>
      <c r="Y35" s="273"/>
      <c r="Z35" s="273"/>
      <c r="AA35" s="273"/>
      <c r="AB35" s="273"/>
      <c r="AC35" s="37"/>
      <c r="AD35" s="37"/>
      <c r="AE35" s="37"/>
      <c r="AF35" s="37"/>
      <c r="AG35" s="37"/>
      <c r="AH35" s="37"/>
      <c r="AI35" s="37"/>
      <c r="AJ35" s="37"/>
      <c r="AK35" s="274">
        <f>SUM(AK26:AK33)</f>
        <v>721758.27999999991</v>
      </c>
      <c r="AL35" s="273"/>
      <c r="AM35" s="273"/>
      <c r="AN35" s="273"/>
      <c r="AO35" s="275"/>
      <c r="AP35" s="35"/>
      <c r="AQ35" s="35"/>
      <c r="AR35" s="31"/>
    </row>
    <row r="36" spans="2:44" s="1" customFormat="1" ht="6.95" customHeight="1" x14ac:dyDescent="0.2">
      <c r="B36" s="31"/>
      <c r="AR36" s="31"/>
    </row>
    <row r="37" spans="2:44" s="1" customFormat="1" ht="6.95" customHeight="1" x14ac:dyDescent="0.2"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1"/>
    </row>
    <row r="41" spans="2:44" s="1" customFormat="1" ht="6.95" customHeight="1" x14ac:dyDescent="0.2"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31"/>
    </row>
    <row r="42" spans="2:44" s="1" customFormat="1" ht="24.95" customHeight="1" x14ac:dyDescent="0.2">
      <c r="B42" s="31"/>
      <c r="C42" s="20" t="s">
        <v>55</v>
      </c>
      <c r="AR42" s="31"/>
    </row>
    <row r="43" spans="2:44" s="1" customFormat="1" ht="6.95" customHeight="1" x14ac:dyDescent="0.2">
      <c r="B43" s="31"/>
      <c r="AR43" s="31"/>
    </row>
    <row r="44" spans="2:44" s="3" customFormat="1" ht="12" customHeight="1" x14ac:dyDescent="0.2">
      <c r="B44" s="43"/>
      <c r="C44" s="26" t="s">
        <v>13</v>
      </c>
      <c r="L44" s="3" t="str">
        <f>K5</f>
        <v>24-19</v>
      </c>
      <c r="AR44" s="43"/>
    </row>
    <row r="45" spans="2:44" s="4" customFormat="1" ht="36.950000000000003" customHeight="1" x14ac:dyDescent="0.2">
      <c r="B45" s="44"/>
      <c r="C45" s="45" t="s">
        <v>16</v>
      </c>
      <c r="L45" s="260" t="str">
        <f>K6</f>
        <v>Psáry - K Junčáku</v>
      </c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261"/>
      <c r="AO45" s="261"/>
      <c r="AR45" s="44"/>
    </row>
    <row r="46" spans="2:44" s="1" customFormat="1" ht="6.95" customHeight="1" x14ac:dyDescent="0.2">
      <c r="B46" s="31"/>
      <c r="AR46" s="31"/>
    </row>
    <row r="47" spans="2:44" s="1" customFormat="1" ht="12" customHeight="1" x14ac:dyDescent="0.2">
      <c r="B47" s="31"/>
      <c r="C47" s="26" t="s">
        <v>21</v>
      </c>
      <c r="L47" s="46" t="str">
        <f>IF(K8="","",K8)</f>
        <v>Psáry</v>
      </c>
      <c r="AI47" s="26" t="s">
        <v>23</v>
      </c>
      <c r="AM47" s="262" t="str">
        <f>IF(AN8= "","",AN8)</f>
        <v>7. 3. 2024</v>
      </c>
      <c r="AN47" s="262"/>
      <c r="AR47" s="31"/>
    </row>
    <row r="48" spans="2:44" s="1" customFormat="1" ht="6.95" customHeight="1" x14ac:dyDescent="0.2">
      <c r="B48" s="31"/>
      <c r="AR48" s="31"/>
    </row>
    <row r="49" spans="1:91" s="1" customFormat="1" ht="15.2" customHeight="1" x14ac:dyDescent="0.2">
      <c r="B49" s="31"/>
      <c r="C49" s="26" t="s">
        <v>25</v>
      </c>
      <c r="L49" s="3" t="str">
        <f>IF(E11= "","",E11)</f>
        <v>Obec Psáry</v>
      </c>
      <c r="AI49" s="26" t="s">
        <v>33</v>
      </c>
      <c r="AM49" s="263" t="str">
        <f>IF(E17="","",E17)</f>
        <v>AllPlan Projekt s.r.o.</v>
      </c>
      <c r="AN49" s="264"/>
      <c r="AO49" s="264"/>
      <c r="AP49" s="264"/>
      <c r="AR49" s="31"/>
      <c r="AS49" s="265" t="s">
        <v>56</v>
      </c>
      <c r="AT49" s="266"/>
      <c r="AU49" s="48"/>
      <c r="AV49" s="48"/>
      <c r="AW49" s="48"/>
      <c r="AX49" s="48"/>
      <c r="AY49" s="48"/>
      <c r="AZ49" s="48"/>
      <c r="BA49" s="48"/>
      <c r="BB49" s="48"/>
      <c r="BC49" s="48"/>
      <c r="BD49" s="49"/>
    </row>
    <row r="50" spans="1:91" s="1" customFormat="1" ht="15.2" customHeight="1" x14ac:dyDescent="0.2">
      <c r="B50" s="31"/>
      <c r="C50" s="26" t="s">
        <v>31</v>
      </c>
      <c r="L50" s="3" t="str">
        <f>IF(E14= "Vyplň údaj","",E14)</f>
        <v/>
      </c>
      <c r="AI50" s="26" t="s">
        <v>37</v>
      </c>
      <c r="AM50" s="263" t="str">
        <f>IF(E20="","",E20)</f>
        <v>Václav Křišťál</v>
      </c>
      <c r="AN50" s="264"/>
      <c r="AO50" s="264"/>
      <c r="AP50" s="264"/>
      <c r="AR50" s="31"/>
      <c r="AS50" s="267"/>
      <c r="AT50" s="268"/>
      <c r="BD50" s="50"/>
    </row>
    <row r="51" spans="1:91" s="1" customFormat="1" ht="10.9" customHeight="1" x14ac:dyDescent="0.2">
      <c r="B51" s="31"/>
      <c r="AR51" s="31"/>
      <c r="AS51" s="267"/>
      <c r="AT51" s="268"/>
      <c r="BD51" s="50"/>
    </row>
    <row r="52" spans="1:91" s="1" customFormat="1" ht="29.25" customHeight="1" x14ac:dyDescent="0.2">
      <c r="B52" s="31"/>
      <c r="C52" s="276" t="s">
        <v>57</v>
      </c>
      <c r="D52" s="277"/>
      <c r="E52" s="277"/>
      <c r="F52" s="277"/>
      <c r="G52" s="277"/>
      <c r="H52" s="51"/>
      <c r="I52" s="278" t="s">
        <v>58</v>
      </c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9" t="s">
        <v>59</v>
      </c>
      <c r="AH52" s="277"/>
      <c r="AI52" s="277"/>
      <c r="AJ52" s="277"/>
      <c r="AK52" s="277"/>
      <c r="AL52" s="277"/>
      <c r="AM52" s="277"/>
      <c r="AN52" s="278" t="s">
        <v>60</v>
      </c>
      <c r="AO52" s="277"/>
      <c r="AP52" s="277"/>
      <c r="AQ52" s="52" t="s">
        <v>61</v>
      </c>
      <c r="AR52" s="31"/>
      <c r="AS52" s="53" t="s">
        <v>62</v>
      </c>
      <c r="AT52" s="54" t="s">
        <v>63</v>
      </c>
      <c r="AU52" s="54" t="s">
        <v>64</v>
      </c>
      <c r="AV52" s="54" t="s">
        <v>65</v>
      </c>
      <c r="AW52" s="54" t="s">
        <v>66</v>
      </c>
      <c r="AX52" s="54" t="s">
        <v>67</v>
      </c>
      <c r="AY52" s="54" t="s">
        <v>68</v>
      </c>
      <c r="AZ52" s="54" t="s">
        <v>69</v>
      </c>
      <c r="BA52" s="54" t="s">
        <v>70</v>
      </c>
      <c r="BB52" s="54" t="s">
        <v>71</v>
      </c>
      <c r="BC52" s="54" t="s">
        <v>72</v>
      </c>
      <c r="BD52" s="55" t="s">
        <v>73</v>
      </c>
    </row>
    <row r="53" spans="1:91" s="1" customFormat="1" ht="10.9" customHeight="1" x14ac:dyDescent="0.2">
      <c r="B53" s="31"/>
      <c r="AR53" s="31"/>
      <c r="AS53" s="56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9"/>
    </row>
    <row r="54" spans="1:91" s="5" customFormat="1" ht="32.450000000000003" customHeight="1" x14ac:dyDescent="0.2">
      <c r="B54" s="57"/>
      <c r="C54" s="58" t="s">
        <v>74</v>
      </c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280">
        <f>ROUND(SUM(AG55:AG57),2)</f>
        <v>596494.44999999995</v>
      </c>
      <c r="AH54" s="280"/>
      <c r="AI54" s="280"/>
      <c r="AJ54" s="280"/>
      <c r="AK54" s="280"/>
      <c r="AL54" s="280"/>
      <c r="AM54" s="280"/>
      <c r="AN54" s="281">
        <f>SUM(AG54,AT54)</f>
        <v>721758.27999999991</v>
      </c>
      <c r="AO54" s="281"/>
      <c r="AP54" s="281"/>
      <c r="AQ54" s="61" t="s">
        <v>19</v>
      </c>
      <c r="AR54" s="57"/>
      <c r="AS54" s="62">
        <f>ROUND(SUM(AS55:AS57),2)</f>
        <v>0</v>
      </c>
      <c r="AT54" s="63">
        <f>ROUND(SUM(AV54:AW54),2)</f>
        <v>125263.83</v>
      </c>
      <c r="AU54" s="64">
        <f>ROUND(SUM(AU55:AU57),5)</f>
        <v>0</v>
      </c>
      <c r="AV54" s="63">
        <f>ROUND(AZ54*L29,2)</f>
        <v>125263.83</v>
      </c>
      <c r="AW54" s="63">
        <f>ROUND(BA54*L30,2)</f>
        <v>0</v>
      </c>
      <c r="AX54" s="63">
        <f>ROUND(BB54*L29,2)</f>
        <v>0</v>
      </c>
      <c r="AY54" s="63">
        <f>ROUND(BC54*L30,2)</f>
        <v>0</v>
      </c>
      <c r="AZ54" s="63">
        <f>ROUND(SUM(AZ55:AZ57),2)</f>
        <v>596494.44999999995</v>
      </c>
      <c r="BA54" s="63">
        <f>ROUND(SUM(BA55:BA57),2)</f>
        <v>0</v>
      </c>
      <c r="BB54" s="63">
        <f>ROUND(SUM(BB55:BB57),2)</f>
        <v>0</v>
      </c>
      <c r="BC54" s="63">
        <f>ROUND(SUM(BC55:BC57),2)</f>
        <v>0</v>
      </c>
      <c r="BD54" s="65">
        <f>ROUND(SUM(BD55:BD57),2)</f>
        <v>0</v>
      </c>
      <c r="BS54" s="66" t="s">
        <v>75</v>
      </c>
      <c r="BT54" s="66" t="s">
        <v>76</v>
      </c>
      <c r="BU54" s="67" t="s">
        <v>77</v>
      </c>
      <c r="BV54" s="66" t="s">
        <v>78</v>
      </c>
      <c r="BW54" s="66" t="s">
        <v>5</v>
      </c>
      <c r="BX54" s="66" t="s">
        <v>79</v>
      </c>
      <c r="CL54" s="66" t="s">
        <v>19</v>
      </c>
    </row>
    <row r="55" spans="1:91" s="6" customFormat="1" ht="24.75" customHeight="1" x14ac:dyDescent="0.2">
      <c r="A55" s="68" t="s">
        <v>80</v>
      </c>
      <c r="B55" s="69"/>
      <c r="C55" s="70"/>
      <c r="D55" s="259" t="s">
        <v>81</v>
      </c>
      <c r="E55" s="259"/>
      <c r="F55" s="259"/>
      <c r="G55" s="259"/>
      <c r="H55" s="259"/>
      <c r="I55" s="71"/>
      <c r="J55" s="259" t="s">
        <v>82</v>
      </c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  <c r="Z55" s="259"/>
      <c r="AA55" s="259"/>
      <c r="AB55" s="259"/>
      <c r="AC55" s="259"/>
      <c r="AD55" s="259"/>
      <c r="AE55" s="259"/>
      <c r="AF55" s="259"/>
      <c r="AG55" s="257">
        <f>'SO100-a - Parkoviště A'!J30</f>
        <v>236733.18</v>
      </c>
      <c r="AH55" s="258"/>
      <c r="AI55" s="258"/>
      <c r="AJ55" s="258"/>
      <c r="AK55" s="258"/>
      <c r="AL55" s="258"/>
      <c r="AM55" s="258"/>
      <c r="AN55" s="257">
        <f>SUM(AG55,AT55)</f>
        <v>286447.15000000002</v>
      </c>
      <c r="AO55" s="258"/>
      <c r="AP55" s="258"/>
      <c r="AQ55" s="72" t="s">
        <v>83</v>
      </c>
      <c r="AR55" s="69"/>
      <c r="AS55" s="73">
        <v>0</v>
      </c>
      <c r="AT55" s="74">
        <f>ROUND(SUM(AV55:AW55),2)</f>
        <v>49713.97</v>
      </c>
      <c r="AU55" s="75">
        <f>'SO100-a - Parkoviště A'!P84</f>
        <v>0</v>
      </c>
      <c r="AV55" s="74">
        <f>'SO100-a - Parkoviště A'!J33</f>
        <v>49713.97</v>
      </c>
      <c r="AW55" s="74">
        <f>'SO100-a - Parkoviště A'!J34</f>
        <v>0</v>
      </c>
      <c r="AX55" s="74">
        <f>'SO100-a - Parkoviště A'!J35</f>
        <v>0</v>
      </c>
      <c r="AY55" s="74">
        <f>'SO100-a - Parkoviště A'!J36</f>
        <v>0</v>
      </c>
      <c r="AZ55" s="74">
        <f>'SO100-a - Parkoviště A'!F33</f>
        <v>236733.18</v>
      </c>
      <c r="BA55" s="74">
        <f>'SO100-a - Parkoviště A'!F34</f>
        <v>0</v>
      </c>
      <c r="BB55" s="74">
        <f>'SO100-a - Parkoviště A'!F35</f>
        <v>0</v>
      </c>
      <c r="BC55" s="74">
        <f>'SO100-a - Parkoviště A'!F36</f>
        <v>0</v>
      </c>
      <c r="BD55" s="76">
        <f>'SO100-a - Parkoviště A'!F37</f>
        <v>0</v>
      </c>
      <c r="BT55" s="77" t="s">
        <v>84</v>
      </c>
      <c r="BV55" s="77" t="s">
        <v>78</v>
      </c>
      <c r="BW55" s="77" t="s">
        <v>85</v>
      </c>
      <c r="BX55" s="77" t="s">
        <v>5</v>
      </c>
      <c r="CL55" s="77" t="s">
        <v>19</v>
      </c>
      <c r="CM55" s="77" t="s">
        <v>86</v>
      </c>
    </row>
    <row r="56" spans="1:91" s="6" customFormat="1" ht="24.75" customHeight="1" x14ac:dyDescent="0.2">
      <c r="A56" s="68" t="s">
        <v>80</v>
      </c>
      <c r="B56" s="69"/>
      <c r="C56" s="70"/>
      <c r="D56" s="259" t="s">
        <v>87</v>
      </c>
      <c r="E56" s="259"/>
      <c r="F56" s="259"/>
      <c r="G56" s="259"/>
      <c r="H56" s="259"/>
      <c r="I56" s="71"/>
      <c r="J56" s="259" t="s">
        <v>88</v>
      </c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  <c r="AF56" s="259"/>
      <c r="AG56" s="257">
        <f>'SO100-b - Parkoviště B'!J30</f>
        <v>321761.27</v>
      </c>
      <c r="AH56" s="258"/>
      <c r="AI56" s="258"/>
      <c r="AJ56" s="258"/>
      <c r="AK56" s="258"/>
      <c r="AL56" s="258"/>
      <c r="AM56" s="258"/>
      <c r="AN56" s="257">
        <f>SUM(AG56,AT56)</f>
        <v>389331.14</v>
      </c>
      <c r="AO56" s="258"/>
      <c r="AP56" s="258"/>
      <c r="AQ56" s="72" t="s">
        <v>83</v>
      </c>
      <c r="AR56" s="69"/>
      <c r="AS56" s="73">
        <v>0</v>
      </c>
      <c r="AT56" s="74">
        <f>ROUND(SUM(AV56:AW56),2)</f>
        <v>67569.87</v>
      </c>
      <c r="AU56" s="75">
        <f>'SO100-b - Parkoviště B'!P84</f>
        <v>0</v>
      </c>
      <c r="AV56" s="74">
        <f>'SO100-b - Parkoviště B'!J33</f>
        <v>67569.87</v>
      </c>
      <c r="AW56" s="74">
        <f>'SO100-b - Parkoviště B'!J34</f>
        <v>0</v>
      </c>
      <c r="AX56" s="74">
        <f>'SO100-b - Parkoviště B'!J35</f>
        <v>0</v>
      </c>
      <c r="AY56" s="74">
        <f>'SO100-b - Parkoviště B'!J36</f>
        <v>0</v>
      </c>
      <c r="AZ56" s="74">
        <f>'SO100-b - Parkoviště B'!F33</f>
        <v>321761.27</v>
      </c>
      <c r="BA56" s="74">
        <f>'SO100-b - Parkoviště B'!F34</f>
        <v>0</v>
      </c>
      <c r="BB56" s="74">
        <f>'SO100-b - Parkoviště B'!F35</f>
        <v>0</v>
      </c>
      <c r="BC56" s="74">
        <f>'SO100-b - Parkoviště B'!F36</f>
        <v>0</v>
      </c>
      <c r="BD56" s="76">
        <f>'SO100-b - Parkoviště B'!F37</f>
        <v>0</v>
      </c>
      <c r="BT56" s="77" t="s">
        <v>84</v>
      </c>
      <c r="BV56" s="77" t="s">
        <v>78</v>
      </c>
      <c r="BW56" s="77" t="s">
        <v>89</v>
      </c>
      <c r="BX56" s="77" t="s">
        <v>5</v>
      </c>
      <c r="CL56" s="77" t="s">
        <v>19</v>
      </c>
      <c r="CM56" s="77" t="s">
        <v>86</v>
      </c>
    </row>
    <row r="57" spans="1:91" s="6" customFormat="1" ht="16.5" customHeight="1" x14ac:dyDescent="0.2">
      <c r="A57" s="68" t="s">
        <v>80</v>
      </c>
      <c r="B57" s="69"/>
      <c r="C57" s="70"/>
      <c r="D57" s="259" t="s">
        <v>90</v>
      </c>
      <c r="E57" s="259"/>
      <c r="F57" s="259"/>
      <c r="G57" s="259"/>
      <c r="H57" s="259"/>
      <c r="I57" s="71"/>
      <c r="J57" s="259" t="s">
        <v>91</v>
      </c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259"/>
      <c r="AD57" s="259"/>
      <c r="AE57" s="259"/>
      <c r="AF57" s="259"/>
      <c r="AG57" s="257">
        <f>'VON - Vedlejší a ostatní ...'!J30</f>
        <v>38000</v>
      </c>
      <c r="AH57" s="258"/>
      <c r="AI57" s="258"/>
      <c r="AJ57" s="258"/>
      <c r="AK57" s="258"/>
      <c r="AL57" s="258"/>
      <c r="AM57" s="258"/>
      <c r="AN57" s="257">
        <f>SUM(AG57,AT57)</f>
        <v>45980</v>
      </c>
      <c r="AO57" s="258"/>
      <c r="AP57" s="258"/>
      <c r="AQ57" s="72" t="s">
        <v>90</v>
      </c>
      <c r="AR57" s="69"/>
      <c r="AS57" s="78">
        <v>0</v>
      </c>
      <c r="AT57" s="79">
        <f>ROUND(SUM(AV57:AW57),2)</f>
        <v>7980</v>
      </c>
      <c r="AU57" s="80">
        <f>'VON - Vedlejší a ostatní ...'!P83</f>
        <v>0</v>
      </c>
      <c r="AV57" s="79">
        <f>'VON - Vedlejší a ostatní ...'!J33</f>
        <v>7980</v>
      </c>
      <c r="AW57" s="79">
        <f>'VON - Vedlejší a ostatní ...'!J34</f>
        <v>0</v>
      </c>
      <c r="AX57" s="79">
        <f>'VON - Vedlejší a ostatní ...'!J35</f>
        <v>0</v>
      </c>
      <c r="AY57" s="79">
        <f>'VON - Vedlejší a ostatní ...'!J36</f>
        <v>0</v>
      </c>
      <c r="AZ57" s="79">
        <f>'VON - Vedlejší a ostatní ...'!F33</f>
        <v>38000</v>
      </c>
      <c r="BA57" s="79">
        <f>'VON - Vedlejší a ostatní ...'!F34</f>
        <v>0</v>
      </c>
      <c r="BB57" s="79">
        <f>'VON - Vedlejší a ostatní ...'!F35</f>
        <v>0</v>
      </c>
      <c r="BC57" s="79">
        <f>'VON - Vedlejší a ostatní ...'!F36</f>
        <v>0</v>
      </c>
      <c r="BD57" s="81">
        <f>'VON - Vedlejší a ostatní ...'!F37</f>
        <v>0</v>
      </c>
      <c r="BT57" s="77" t="s">
        <v>84</v>
      </c>
      <c r="BV57" s="77" t="s">
        <v>78</v>
      </c>
      <c r="BW57" s="77" t="s">
        <v>92</v>
      </c>
      <c r="BX57" s="77" t="s">
        <v>5</v>
      </c>
      <c r="CL57" s="77" t="s">
        <v>19</v>
      </c>
      <c r="CM57" s="77" t="s">
        <v>86</v>
      </c>
    </row>
    <row r="58" spans="1:91" s="1" customFormat="1" ht="30" customHeight="1" x14ac:dyDescent="0.2">
      <c r="B58" s="31"/>
      <c r="AR58" s="31"/>
    </row>
    <row r="59" spans="1:91" s="1" customFormat="1" ht="6.95" customHeight="1" x14ac:dyDescent="0.2"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31"/>
    </row>
  </sheetData>
  <sheetProtection algorithmName="SHA-512" hashValue="JVovHELhWxx8C5JWeZTMkh/eFVCoEuzAd6+HoeN+2gvd9k6OR0aMyrzlw7VE3G3tfGAFDXlE0bpwxGozUMnQGw==" saltValue="sWA4blUTng76PmQCPrNmeIXyo3dzH2YQSf5wuR5KpoQNVnvaODI25PM8DxepuKBIQHBJp8vF+veff/1H5KxL+w==" spinCount="100000" sheet="1" objects="1" scenarios="1" formatColumns="0" formatRows="0"/>
  <mergeCells count="50">
    <mergeCell ref="AK30:AO30"/>
    <mergeCell ref="L30:P30"/>
    <mergeCell ref="W31:AE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N57:AP57"/>
    <mergeCell ref="AG57:AM57"/>
    <mergeCell ref="D57:H57"/>
    <mergeCell ref="J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  <mergeCell ref="AN56:AP56"/>
    <mergeCell ref="AG56:AM56"/>
    <mergeCell ref="D56:H56"/>
    <mergeCell ref="J56:AF56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</mergeCells>
  <hyperlinks>
    <hyperlink ref="A55" location="'SO100-a - Parkoviště A'!C2" display="/" xr:uid="{00000000-0004-0000-0000-000000000000}"/>
    <hyperlink ref="A56" location="'SO100-b - Parkoviště B'!C2" display="/" xr:uid="{00000000-0004-0000-0000-000001000000}"/>
    <hyperlink ref="A57" location="'VON - Vedlejší a ostatní ...'!C2" display="/" xr:uid="{00000000-0004-0000-0000-000002000000}"/>
  </hyperlinks>
  <pageMargins left="0.39374999999999999" right="0.39374999999999999" top="0.39374999999999999" bottom="0.39374999999999999" header="0" footer="0"/>
  <pageSetup paperSize="9" scale="98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95"/>
  <sheetViews>
    <sheetView topLeftCell="A62" workbookViewId="0">
      <selection activeCell="F199" sqref="F199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AT2" s="16" t="s">
        <v>85</v>
      </c>
    </row>
    <row r="3" spans="2:46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pans="2:46" ht="24.95" customHeight="1" x14ac:dyDescent="0.2">
      <c r="B4" s="19"/>
      <c r="D4" s="20" t="s">
        <v>93</v>
      </c>
      <c r="L4" s="19"/>
      <c r="M4" s="82" t="s">
        <v>10</v>
      </c>
      <c r="AT4" s="16" t="s">
        <v>4</v>
      </c>
    </row>
    <row r="5" spans="2:46" ht="6.95" customHeight="1" x14ac:dyDescent="0.2">
      <c r="B5" s="19"/>
      <c r="L5" s="19"/>
    </row>
    <row r="6" spans="2:46" ht="12" customHeight="1" x14ac:dyDescent="0.2">
      <c r="B6" s="19"/>
      <c r="D6" s="26" t="s">
        <v>16</v>
      </c>
      <c r="L6" s="19"/>
    </row>
    <row r="7" spans="2:46" ht="16.5" customHeight="1" x14ac:dyDescent="0.2">
      <c r="B7" s="19"/>
      <c r="E7" s="294" t="str">
        <f>'Rekapitulace stavby'!K6</f>
        <v>Psáry - K Junčáku</v>
      </c>
      <c r="F7" s="295"/>
      <c r="G7" s="295"/>
      <c r="H7" s="295"/>
      <c r="L7" s="19"/>
    </row>
    <row r="8" spans="2:46" s="1" customFormat="1" ht="12" customHeight="1" x14ac:dyDescent="0.2">
      <c r="B8" s="31"/>
      <c r="D8" s="26" t="s">
        <v>94</v>
      </c>
      <c r="L8" s="31"/>
    </row>
    <row r="9" spans="2:46" s="1" customFormat="1" ht="16.5" customHeight="1" x14ac:dyDescent="0.2">
      <c r="B9" s="31"/>
      <c r="E9" s="260" t="s">
        <v>95</v>
      </c>
      <c r="F9" s="293"/>
      <c r="G9" s="293"/>
      <c r="H9" s="293"/>
      <c r="L9" s="31"/>
    </row>
    <row r="10" spans="2:46" s="1" customFormat="1" x14ac:dyDescent="0.2">
      <c r="B10" s="31"/>
      <c r="L10" s="31"/>
    </row>
    <row r="11" spans="2:46" s="1" customFormat="1" ht="12" customHeight="1" x14ac:dyDescent="0.2">
      <c r="B11" s="31"/>
      <c r="D11" s="26" t="s">
        <v>18</v>
      </c>
      <c r="F11" s="24" t="s">
        <v>19</v>
      </c>
      <c r="I11" s="26" t="s">
        <v>20</v>
      </c>
      <c r="J11" s="24" t="s">
        <v>19</v>
      </c>
      <c r="L11" s="31"/>
    </row>
    <row r="12" spans="2:46" s="1" customFormat="1" ht="12" customHeight="1" x14ac:dyDescent="0.2">
      <c r="B12" s="31"/>
      <c r="D12" s="26" t="s">
        <v>21</v>
      </c>
      <c r="F12" s="24" t="s">
        <v>22</v>
      </c>
      <c r="I12" s="26" t="s">
        <v>23</v>
      </c>
      <c r="J12" s="47" t="str">
        <f>'Rekapitulace stavby'!AN8</f>
        <v>7. 3. 2024</v>
      </c>
      <c r="L12" s="31"/>
    </row>
    <row r="13" spans="2:46" s="1" customFormat="1" ht="10.9" customHeight="1" x14ac:dyDescent="0.2">
      <c r="B13" s="31"/>
      <c r="L13" s="31"/>
    </row>
    <row r="14" spans="2:46" s="1" customFormat="1" ht="12" customHeight="1" x14ac:dyDescent="0.2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 x14ac:dyDescent="0.2">
      <c r="B15" s="31"/>
      <c r="E15" s="24" t="s">
        <v>28</v>
      </c>
      <c r="I15" s="26" t="s">
        <v>29</v>
      </c>
      <c r="J15" s="24" t="s">
        <v>30</v>
      </c>
      <c r="L15" s="31"/>
    </row>
    <row r="16" spans="2:46" s="1" customFormat="1" ht="6.95" customHeight="1" x14ac:dyDescent="0.2">
      <c r="B16" s="31"/>
      <c r="L16" s="31"/>
    </row>
    <row r="17" spans="2:12" s="1" customFormat="1" ht="12" customHeight="1" x14ac:dyDescent="0.2">
      <c r="B17" s="31"/>
      <c r="D17" s="26" t="s">
        <v>31</v>
      </c>
      <c r="I17" s="26" t="s">
        <v>26</v>
      </c>
      <c r="J17" s="27" t="str">
        <f>'Rekapitulace stavby'!AN13</f>
        <v>Vyplň údaj</v>
      </c>
      <c r="L17" s="31"/>
    </row>
    <row r="18" spans="2:12" s="1" customFormat="1" ht="18" customHeight="1" x14ac:dyDescent="0.2">
      <c r="B18" s="31"/>
      <c r="E18" s="296" t="str">
        <f>'Rekapitulace stavby'!E14</f>
        <v>Vyplň údaj</v>
      </c>
      <c r="F18" s="285"/>
      <c r="G18" s="285"/>
      <c r="H18" s="285"/>
      <c r="I18" s="26" t="s">
        <v>29</v>
      </c>
      <c r="J18" s="27" t="str">
        <f>'Rekapitulace stavby'!AN14</f>
        <v>Vyplň údaj</v>
      </c>
      <c r="L18" s="31"/>
    </row>
    <row r="19" spans="2:12" s="1" customFormat="1" ht="6.95" customHeight="1" x14ac:dyDescent="0.2">
      <c r="B19" s="31"/>
      <c r="L19" s="31"/>
    </row>
    <row r="20" spans="2:12" s="1" customFormat="1" ht="12" customHeight="1" x14ac:dyDescent="0.2">
      <c r="B20" s="31"/>
      <c r="D20" s="26" t="s">
        <v>33</v>
      </c>
      <c r="I20" s="26" t="s">
        <v>26</v>
      </c>
      <c r="J20" s="24" t="s">
        <v>34</v>
      </c>
      <c r="L20" s="31"/>
    </row>
    <row r="21" spans="2:12" s="1" customFormat="1" ht="18" customHeight="1" x14ac:dyDescent="0.2">
      <c r="B21" s="31"/>
      <c r="E21" s="24" t="s">
        <v>35</v>
      </c>
      <c r="I21" s="26" t="s">
        <v>29</v>
      </c>
      <c r="J21" s="24" t="s">
        <v>19</v>
      </c>
      <c r="L21" s="31"/>
    </row>
    <row r="22" spans="2:12" s="1" customFormat="1" ht="6.95" customHeight="1" x14ac:dyDescent="0.2">
      <c r="B22" s="31"/>
      <c r="L22" s="31"/>
    </row>
    <row r="23" spans="2:12" s="1" customFormat="1" ht="12" customHeight="1" x14ac:dyDescent="0.2">
      <c r="B23" s="31"/>
      <c r="D23" s="26" t="s">
        <v>37</v>
      </c>
      <c r="I23" s="26" t="s">
        <v>26</v>
      </c>
      <c r="J23" s="24" t="s">
        <v>38</v>
      </c>
      <c r="L23" s="31"/>
    </row>
    <row r="24" spans="2:12" s="1" customFormat="1" ht="18" customHeight="1" x14ac:dyDescent="0.2">
      <c r="B24" s="31"/>
      <c r="E24" s="24" t="s">
        <v>39</v>
      </c>
      <c r="I24" s="26" t="s">
        <v>29</v>
      </c>
      <c r="J24" s="24" t="s">
        <v>19</v>
      </c>
      <c r="L24" s="31"/>
    </row>
    <row r="25" spans="2:12" s="1" customFormat="1" ht="6.95" customHeight="1" x14ac:dyDescent="0.2">
      <c r="B25" s="31"/>
      <c r="L25" s="31"/>
    </row>
    <row r="26" spans="2:12" s="1" customFormat="1" ht="12" customHeight="1" x14ac:dyDescent="0.2">
      <c r="B26" s="31"/>
      <c r="D26" s="26" t="s">
        <v>40</v>
      </c>
      <c r="L26" s="31"/>
    </row>
    <row r="27" spans="2:12" s="7" customFormat="1" ht="16.5" customHeight="1" x14ac:dyDescent="0.2">
      <c r="B27" s="83"/>
      <c r="E27" s="289" t="s">
        <v>19</v>
      </c>
      <c r="F27" s="289"/>
      <c r="G27" s="289"/>
      <c r="H27" s="289"/>
      <c r="L27" s="83"/>
    </row>
    <row r="28" spans="2:12" s="1" customFormat="1" ht="6.95" customHeight="1" x14ac:dyDescent="0.2">
      <c r="B28" s="31"/>
      <c r="L28" s="31"/>
    </row>
    <row r="29" spans="2:12" s="1" customFormat="1" ht="6.95" customHeight="1" x14ac:dyDescent="0.2">
      <c r="B29" s="31"/>
      <c r="D29" s="48"/>
      <c r="E29" s="48"/>
      <c r="F29" s="48"/>
      <c r="G29" s="48"/>
      <c r="H29" s="48"/>
      <c r="I29" s="48"/>
      <c r="J29" s="48"/>
      <c r="K29" s="48"/>
      <c r="L29" s="31"/>
    </row>
    <row r="30" spans="2:12" s="1" customFormat="1" ht="25.35" customHeight="1" x14ac:dyDescent="0.2">
      <c r="B30" s="31"/>
      <c r="D30" s="84" t="s">
        <v>42</v>
      </c>
      <c r="J30" s="60">
        <f>ROUND(J84, 2)</f>
        <v>236733.18</v>
      </c>
      <c r="L30" s="31"/>
    </row>
    <row r="31" spans="2:12" s="1" customFormat="1" ht="6.95" customHeight="1" x14ac:dyDescent="0.2">
      <c r="B31" s="31"/>
      <c r="D31" s="48"/>
      <c r="E31" s="48"/>
      <c r="F31" s="48"/>
      <c r="G31" s="48"/>
      <c r="H31" s="48"/>
      <c r="I31" s="48"/>
      <c r="J31" s="48"/>
      <c r="K31" s="48"/>
      <c r="L31" s="31"/>
    </row>
    <row r="32" spans="2:12" s="1" customFormat="1" ht="14.45" customHeight="1" x14ac:dyDescent="0.2">
      <c r="B32" s="31"/>
      <c r="F32" s="85" t="s">
        <v>44</v>
      </c>
      <c r="I32" s="85" t="s">
        <v>43</v>
      </c>
      <c r="J32" s="85" t="s">
        <v>45</v>
      </c>
      <c r="L32" s="31"/>
    </row>
    <row r="33" spans="2:12" s="1" customFormat="1" ht="14.45" customHeight="1" x14ac:dyDescent="0.2">
      <c r="B33" s="31"/>
      <c r="D33" s="86" t="s">
        <v>46</v>
      </c>
      <c r="E33" s="26" t="s">
        <v>47</v>
      </c>
      <c r="F33" s="87">
        <f>ROUND((SUM(BE84:BE194)),  2)</f>
        <v>236733.18</v>
      </c>
      <c r="I33" s="88">
        <v>0.21</v>
      </c>
      <c r="J33" s="87">
        <f>ROUND(((SUM(BE84:BE194))*I33),  2)</f>
        <v>49713.97</v>
      </c>
      <c r="L33" s="31"/>
    </row>
    <row r="34" spans="2:12" s="1" customFormat="1" ht="14.45" customHeight="1" x14ac:dyDescent="0.2">
      <c r="B34" s="31"/>
      <c r="E34" s="26" t="s">
        <v>48</v>
      </c>
      <c r="F34" s="87">
        <f>ROUND((SUM(BF84:BF194)),  2)</f>
        <v>0</v>
      </c>
      <c r="I34" s="88">
        <v>0.12</v>
      </c>
      <c r="J34" s="87">
        <f>ROUND(((SUM(BF84:BF194))*I34),  2)</f>
        <v>0</v>
      </c>
      <c r="L34" s="31"/>
    </row>
    <row r="35" spans="2:12" s="1" customFormat="1" ht="14.45" hidden="1" customHeight="1" x14ac:dyDescent="0.2">
      <c r="B35" s="31"/>
      <c r="E35" s="26" t="s">
        <v>49</v>
      </c>
      <c r="F35" s="87">
        <f>ROUND((SUM(BG84:BG194)),  2)</f>
        <v>0</v>
      </c>
      <c r="I35" s="88">
        <v>0.21</v>
      </c>
      <c r="J35" s="87">
        <f>0</f>
        <v>0</v>
      </c>
      <c r="L35" s="31"/>
    </row>
    <row r="36" spans="2:12" s="1" customFormat="1" ht="14.45" hidden="1" customHeight="1" x14ac:dyDescent="0.2">
      <c r="B36" s="31"/>
      <c r="E36" s="26" t="s">
        <v>50</v>
      </c>
      <c r="F36" s="87">
        <f>ROUND((SUM(BH84:BH194)),  2)</f>
        <v>0</v>
      </c>
      <c r="I36" s="88">
        <v>0.12</v>
      </c>
      <c r="J36" s="87">
        <f>0</f>
        <v>0</v>
      </c>
      <c r="L36" s="31"/>
    </row>
    <row r="37" spans="2:12" s="1" customFormat="1" ht="14.45" hidden="1" customHeight="1" x14ac:dyDescent="0.2">
      <c r="B37" s="31"/>
      <c r="E37" s="26" t="s">
        <v>51</v>
      </c>
      <c r="F37" s="87">
        <f>ROUND((SUM(BI84:BI194)),  2)</f>
        <v>0</v>
      </c>
      <c r="I37" s="88">
        <v>0</v>
      </c>
      <c r="J37" s="87">
        <f>0</f>
        <v>0</v>
      </c>
      <c r="L37" s="31"/>
    </row>
    <row r="38" spans="2:12" s="1" customFormat="1" ht="6.95" customHeight="1" x14ac:dyDescent="0.2">
      <c r="B38" s="31"/>
      <c r="L38" s="31"/>
    </row>
    <row r="39" spans="2:12" s="1" customFormat="1" ht="25.35" customHeight="1" x14ac:dyDescent="0.2">
      <c r="B39" s="31"/>
      <c r="C39" s="89"/>
      <c r="D39" s="90" t="s">
        <v>52</v>
      </c>
      <c r="E39" s="51"/>
      <c r="F39" s="51"/>
      <c r="G39" s="91" t="s">
        <v>53</v>
      </c>
      <c r="H39" s="92" t="s">
        <v>54</v>
      </c>
      <c r="I39" s="51"/>
      <c r="J39" s="93">
        <f>SUM(J30:J37)</f>
        <v>286447.15000000002</v>
      </c>
      <c r="K39" s="94"/>
      <c r="L39" s="31"/>
    </row>
    <row r="40" spans="2:12" s="1" customFormat="1" ht="14.45" customHeight="1" x14ac:dyDescent="0.2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31"/>
    </row>
    <row r="44" spans="2:12" s="1" customFormat="1" ht="6.95" customHeight="1" x14ac:dyDescent="0.2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31"/>
    </row>
    <row r="45" spans="2:12" s="1" customFormat="1" ht="24.95" customHeight="1" x14ac:dyDescent="0.2">
      <c r="B45" s="31"/>
      <c r="C45" s="20" t="s">
        <v>96</v>
      </c>
      <c r="L45" s="31"/>
    </row>
    <row r="46" spans="2:12" s="1" customFormat="1" ht="6.95" customHeight="1" x14ac:dyDescent="0.2">
      <c r="B46" s="31"/>
      <c r="L46" s="31"/>
    </row>
    <row r="47" spans="2:12" s="1" customFormat="1" ht="12" customHeight="1" x14ac:dyDescent="0.2">
      <c r="B47" s="31"/>
      <c r="C47" s="26" t="s">
        <v>16</v>
      </c>
      <c r="L47" s="31"/>
    </row>
    <row r="48" spans="2:12" s="1" customFormat="1" ht="16.5" customHeight="1" x14ac:dyDescent="0.2">
      <c r="B48" s="31"/>
      <c r="E48" s="294" t="str">
        <f>E7</f>
        <v>Psáry - K Junčáku</v>
      </c>
      <c r="F48" s="295"/>
      <c r="G48" s="295"/>
      <c r="H48" s="295"/>
      <c r="L48" s="31"/>
    </row>
    <row r="49" spans="2:47" s="1" customFormat="1" ht="12" customHeight="1" x14ac:dyDescent="0.2">
      <c r="B49" s="31"/>
      <c r="C49" s="26" t="s">
        <v>94</v>
      </c>
      <c r="L49" s="31"/>
    </row>
    <row r="50" spans="2:47" s="1" customFormat="1" ht="16.5" customHeight="1" x14ac:dyDescent="0.2">
      <c r="B50" s="31"/>
      <c r="E50" s="260" t="str">
        <f>E9</f>
        <v>SO100-a - Parkoviště A</v>
      </c>
      <c r="F50" s="293"/>
      <c r="G50" s="293"/>
      <c r="H50" s="293"/>
      <c r="L50" s="31"/>
    </row>
    <row r="51" spans="2:47" s="1" customFormat="1" ht="6.95" customHeight="1" x14ac:dyDescent="0.2">
      <c r="B51" s="31"/>
      <c r="L51" s="31"/>
    </row>
    <row r="52" spans="2:47" s="1" customFormat="1" ht="12" customHeight="1" x14ac:dyDescent="0.2">
      <c r="B52" s="31"/>
      <c r="C52" s="26" t="s">
        <v>21</v>
      </c>
      <c r="F52" s="24" t="str">
        <f>F12</f>
        <v>Psáry</v>
      </c>
      <c r="I52" s="26" t="s">
        <v>23</v>
      </c>
      <c r="J52" s="47" t="str">
        <f>IF(J12="","",J12)</f>
        <v>7. 3. 2024</v>
      </c>
      <c r="L52" s="31"/>
    </row>
    <row r="53" spans="2:47" s="1" customFormat="1" ht="6.95" customHeight="1" x14ac:dyDescent="0.2">
      <c r="B53" s="31"/>
      <c r="L53" s="31"/>
    </row>
    <row r="54" spans="2:47" s="1" customFormat="1" ht="15.2" customHeight="1" x14ac:dyDescent="0.2">
      <c r="B54" s="31"/>
      <c r="C54" s="26" t="s">
        <v>25</v>
      </c>
      <c r="F54" s="24" t="str">
        <f>E15</f>
        <v>Obec Psáry</v>
      </c>
      <c r="I54" s="26" t="s">
        <v>33</v>
      </c>
      <c r="J54" s="29" t="str">
        <f>E21</f>
        <v>AllPlan Projekt s.r.o.</v>
      </c>
      <c r="L54" s="31"/>
    </row>
    <row r="55" spans="2:47" s="1" customFormat="1" ht="15.2" customHeight="1" x14ac:dyDescent="0.2">
      <c r="B55" s="31"/>
      <c r="C55" s="26" t="s">
        <v>31</v>
      </c>
      <c r="F55" s="24" t="str">
        <f>IF(E18="","",E18)</f>
        <v>Vyplň údaj</v>
      </c>
      <c r="I55" s="26" t="s">
        <v>37</v>
      </c>
      <c r="J55" s="29" t="str">
        <f>E24</f>
        <v>Václav Křišťál</v>
      </c>
      <c r="L55" s="31"/>
    </row>
    <row r="56" spans="2:47" s="1" customFormat="1" ht="10.35" customHeight="1" x14ac:dyDescent="0.2">
      <c r="B56" s="31"/>
      <c r="L56" s="31"/>
    </row>
    <row r="57" spans="2:47" s="1" customFormat="1" ht="29.25" customHeight="1" x14ac:dyDescent="0.2">
      <c r="B57" s="31"/>
      <c r="C57" s="95" t="s">
        <v>97</v>
      </c>
      <c r="D57" s="89"/>
      <c r="E57" s="89"/>
      <c r="F57" s="89"/>
      <c r="G57" s="89"/>
      <c r="H57" s="89"/>
      <c r="I57" s="89"/>
      <c r="J57" s="96" t="s">
        <v>98</v>
      </c>
      <c r="K57" s="89"/>
      <c r="L57" s="31"/>
    </row>
    <row r="58" spans="2:47" s="1" customFormat="1" ht="10.35" customHeight="1" x14ac:dyDescent="0.2">
      <c r="B58" s="31"/>
      <c r="L58" s="31"/>
    </row>
    <row r="59" spans="2:47" s="1" customFormat="1" ht="22.9" customHeight="1" x14ac:dyDescent="0.2">
      <c r="B59" s="31"/>
      <c r="C59" s="97" t="s">
        <v>74</v>
      </c>
      <c r="J59" s="60">
        <f>J84</f>
        <v>236733.18000000002</v>
      </c>
      <c r="L59" s="31"/>
      <c r="AU59" s="16" t="s">
        <v>99</v>
      </c>
    </row>
    <row r="60" spans="2:47" s="8" customFormat="1" ht="24.95" customHeight="1" x14ac:dyDescent="0.2">
      <c r="B60" s="98"/>
      <c r="D60" s="99" t="s">
        <v>100</v>
      </c>
      <c r="E60" s="100"/>
      <c r="F60" s="100"/>
      <c r="G60" s="100"/>
      <c r="H60" s="100"/>
      <c r="I60" s="100"/>
      <c r="J60" s="101">
        <f>J85</f>
        <v>236733.18000000002</v>
      </c>
      <c r="L60" s="98"/>
    </row>
    <row r="61" spans="2:47" s="9" customFormat="1" ht="19.899999999999999" customHeight="1" x14ac:dyDescent="0.2">
      <c r="B61" s="102"/>
      <c r="D61" s="103" t="s">
        <v>101</v>
      </c>
      <c r="E61" s="104"/>
      <c r="F61" s="104"/>
      <c r="G61" s="104"/>
      <c r="H61" s="104"/>
      <c r="I61" s="104"/>
      <c r="J61" s="105">
        <f>J86</f>
        <v>93081.940000000017</v>
      </c>
      <c r="L61" s="102"/>
    </row>
    <row r="62" spans="2:47" s="9" customFormat="1" ht="19.899999999999999" customHeight="1" x14ac:dyDescent="0.2">
      <c r="B62" s="102"/>
      <c r="D62" s="103" t="s">
        <v>102</v>
      </c>
      <c r="E62" s="104"/>
      <c r="F62" s="104"/>
      <c r="G62" s="104"/>
      <c r="H62" s="104"/>
      <c r="I62" s="104"/>
      <c r="J62" s="105">
        <f>J146</f>
        <v>91199.700000000012</v>
      </c>
      <c r="L62" s="102"/>
    </row>
    <row r="63" spans="2:47" s="9" customFormat="1" ht="19.899999999999999" customHeight="1" x14ac:dyDescent="0.2">
      <c r="B63" s="102"/>
      <c r="D63" s="103" t="s">
        <v>103</v>
      </c>
      <c r="E63" s="104"/>
      <c r="F63" s="104"/>
      <c r="G63" s="104"/>
      <c r="H63" s="104"/>
      <c r="I63" s="104"/>
      <c r="J63" s="105">
        <f>J167</f>
        <v>45482.420000000006</v>
      </c>
      <c r="L63" s="102"/>
    </row>
    <row r="64" spans="2:47" s="9" customFormat="1" ht="19.899999999999999" customHeight="1" x14ac:dyDescent="0.2">
      <c r="B64" s="102"/>
      <c r="D64" s="103" t="s">
        <v>104</v>
      </c>
      <c r="E64" s="104"/>
      <c r="F64" s="104"/>
      <c r="G64" s="104"/>
      <c r="H64" s="104"/>
      <c r="I64" s="104"/>
      <c r="J64" s="105">
        <f>J192</f>
        <v>6969.12</v>
      </c>
      <c r="L64" s="102"/>
    </row>
    <row r="65" spans="2:12" s="1" customFormat="1" ht="21.75" customHeight="1" x14ac:dyDescent="0.2">
      <c r="B65" s="31"/>
      <c r="L65" s="31"/>
    </row>
    <row r="66" spans="2:12" s="1" customFormat="1" ht="6.95" customHeight="1" x14ac:dyDescent="0.2"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31"/>
    </row>
    <row r="70" spans="2:12" s="1" customFormat="1" ht="6.95" customHeight="1" x14ac:dyDescent="0.2"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31"/>
    </row>
    <row r="71" spans="2:12" s="1" customFormat="1" ht="24.95" customHeight="1" x14ac:dyDescent="0.2">
      <c r="B71" s="31"/>
      <c r="C71" s="20" t="s">
        <v>105</v>
      </c>
      <c r="L71" s="31"/>
    </row>
    <row r="72" spans="2:12" s="1" customFormat="1" ht="6.95" customHeight="1" x14ac:dyDescent="0.2">
      <c r="B72" s="31"/>
      <c r="L72" s="31"/>
    </row>
    <row r="73" spans="2:12" s="1" customFormat="1" ht="12" customHeight="1" x14ac:dyDescent="0.2">
      <c r="B73" s="31"/>
      <c r="C73" s="26" t="s">
        <v>16</v>
      </c>
      <c r="L73" s="31"/>
    </row>
    <row r="74" spans="2:12" s="1" customFormat="1" ht="16.5" customHeight="1" x14ac:dyDescent="0.2">
      <c r="B74" s="31"/>
      <c r="E74" s="294" t="str">
        <f>E7</f>
        <v>Psáry - K Junčáku</v>
      </c>
      <c r="F74" s="295"/>
      <c r="G74" s="295"/>
      <c r="H74" s="295"/>
      <c r="L74" s="31"/>
    </row>
    <row r="75" spans="2:12" s="1" customFormat="1" ht="12" customHeight="1" x14ac:dyDescent="0.2">
      <c r="B75" s="31"/>
      <c r="C75" s="26" t="s">
        <v>94</v>
      </c>
      <c r="L75" s="31"/>
    </row>
    <row r="76" spans="2:12" s="1" customFormat="1" ht="16.5" customHeight="1" x14ac:dyDescent="0.2">
      <c r="B76" s="31"/>
      <c r="E76" s="260" t="str">
        <f>E9</f>
        <v>SO100-a - Parkoviště A</v>
      </c>
      <c r="F76" s="293"/>
      <c r="G76" s="293"/>
      <c r="H76" s="293"/>
      <c r="L76" s="31"/>
    </row>
    <row r="77" spans="2:12" s="1" customFormat="1" ht="6.95" customHeight="1" x14ac:dyDescent="0.2">
      <c r="B77" s="31"/>
      <c r="L77" s="31"/>
    </row>
    <row r="78" spans="2:12" s="1" customFormat="1" ht="12" customHeight="1" x14ac:dyDescent="0.2">
      <c r="B78" s="31"/>
      <c r="C78" s="26" t="s">
        <v>21</v>
      </c>
      <c r="F78" s="24" t="str">
        <f>F12</f>
        <v>Psáry</v>
      </c>
      <c r="I78" s="26" t="s">
        <v>23</v>
      </c>
      <c r="J78" s="47" t="str">
        <f>IF(J12="","",J12)</f>
        <v>7. 3. 2024</v>
      </c>
      <c r="L78" s="31"/>
    </row>
    <row r="79" spans="2:12" s="1" customFormat="1" ht="6.95" customHeight="1" x14ac:dyDescent="0.2">
      <c r="B79" s="31"/>
      <c r="L79" s="31"/>
    </row>
    <row r="80" spans="2:12" s="1" customFormat="1" ht="15.2" customHeight="1" x14ac:dyDescent="0.2">
      <c r="B80" s="31"/>
      <c r="C80" s="26" t="s">
        <v>25</v>
      </c>
      <c r="F80" s="24" t="str">
        <f>E15</f>
        <v>Obec Psáry</v>
      </c>
      <c r="I80" s="26" t="s">
        <v>33</v>
      </c>
      <c r="J80" s="29" t="str">
        <f>E21</f>
        <v>AllPlan Projekt s.r.o.</v>
      </c>
      <c r="L80" s="31"/>
    </row>
    <row r="81" spans="2:65" s="1" customFormat="1" ht="15.2" customHeight="1" x14ac:dyDescent="0.2">
      <c r="B81" s="31"/>
      <c r="C81" s="26" t="s">
        <v>31</v>
      </c>
      <c r="F81" s="24" t="str">
        <f>IF(E18="","",E18)</f>
        <v>Vyplň údaj</v>
      </c>
      <c r="I81" s="26" t="s">
        <v>37</v>
      </c>
      <c r="J81" s="29" t="str">
        <f>E24</f>
        <v>Václav Křišťál</v>
      </c>
      <c r="L81" s="31"/>
    </row>
    <row r="82" spans="2:65" s="1" customFormat="1" ht="10.35" customHeight="1" x14ac:dyDescent="0.2">
      <c r="B82" s="31"/>
      <c r="L82" s="31"/>
    </row>
    <row r="83" spans="2:65" s="10" customFormat="1" ht="29.25" customHeight="1" x14ac:dyDescent="0.2">
      <c r="B83" s="106"/>
      <c r="C83" s="107" t="s">
        <v>106</v>
      </c>
      <c r="D83" s="108" t="s">
        <v>61</v>
      </c>
      <c r="E83" s="108" t="s">
        <v>57</v>
      </c>
      <c r="F83" s="108" t="s">
        <v>58</v>
      </c>
      <c r="G83" s="108" t="s">
        <v>107</v>
      </c>
      <c r="H83" s="108" t="s">
        <v>108</v>
      </c>
      <c r="I83" s="108" t="s">
        <v>109</v>
      </c>
      <c r="J83" s="108" t="s">
        <v>98</v>
      </c>
      <c r="K83" s="109" t="s">
        <v>110</v>
      </c>
      <c r="L83" s="106"/>
      <c r="M83" s="53" t="s">
        <v>19</v>
      </c>
      <c r="N83" s="54" t="s">
        <v>46</v>
      </c>
      <c r="O83" s="54" t="s">
        <v>111</v>
      </c>
      <c r="P83" s="54" t="s">
        <v>112</v>
      </c>
      <c r="Q83" s="54" t="s">
        <v>113</v>
      </c>
      <c r="R83" s="54" t="s">
        <v>114</v>
      </c>
      <c r="S83" s="54" t="s">
        <v>115</v>
      </c>
      <c r="T83" s="55" t="s">
        <v>116</v>
      </c>
    </row>
    <row r="84" spans="2:65" s="1" customFormat="1" ht="22.9" customHeight="1" x14ac:dyDescent="0.25">
      <c r="B84" s="31"/>
      <c r="C84" s="58" t="s">
        <v>117</v>
      </c>
      <c r="J84" s="110">
        <f>BK84</f>
        <v>236733.18000000002</v>
      </c>
      <c r="L84" s="31"/>
      <c r="M84" s="56"/>
      <c r="N84" s="48"/>
      <c r="O84" s="48"/>
      <c r="P84" s="111">
        <f>P85</f>
        <v>0</v>
      </c>
      <c r="Q84" s="48"/>
      <c r="R84" s="111">
        <f>R85</f>
        <v>43.556608279999999</v>
      </c>
      <c r="S84" s="48"/>
      <c r="T84" s="112">
        <f>T85</f>
        <v>0</v>
      </c>
      <c r="AT84" s="16" t="s">
        <v>75</v>
      </c>
      <c r="AU84" s="16" t="s">
        <v>99</v>
      </c>
      <c r="BK84" s="113">
        <f>BK85</f>
        <v>236733.18000000002</v>
      </c>
    </row>
    <row r="85" spans="2:65" s="11" customFormat="1" ht="25.9" customHeight="1" x14ac:dyDescent="0.2">
      <c r="B85" s="114"/>
      <c r="D85" s="115" t="s">
        <v>75</v>
      </c>
      <c r="E85" s="116" t="s">
        <v>118</v>
      </c>
      <c r="F85" s="116" t="s">
        <v>119</v>
      </c>
      <c r="I85" s="117"/>
      <c r="J85" s="118">
        <f>BK85</f>
        <v>236733.18000000002</v>
      </c>
      <c r="L85" s="114"/>
      <c r="M85" s="119"/>
      <c r="P85" s="120">
        <f>P86+P146+P167+P192</f>
        <v>0</v>
      </c>
      <c r="R85" s="120">
        <f>R86+R146+R167+R192</f>
        <v>43.556608279999999</v>
      </c>
      <c r="T85" s="121">
        <f>T86+T146+T167+T192</f>
        <v>0</v>
      </c>
      <c r="AR85" s="115" t="s">
        <v>84</v>
      </c>
      <c r="AT85" s="122" t="s">
        <v>75</v>
      </c>
      <c r="AU85" s="122" t="s">
        <v>76</v>
      </c>
      <c r="AY85" s="115" t="s">
        <v>120</v>
      </c>
      <c r="BK85" s="123">
        <f>BK86+BK146+BK167+BK192</f>
        <v>236733.18000000002</v>
      </c>
    </row>
    <row r="86" spans="2:65" s="11" customFormat="1" ht="22.9" customHeight="1" x14ac:dyDescent="0.2">
      <c r="B86" s="114"/>
      <c r="D86" s="115" t="s">
        <v>75</v>
      </c>
      <c r="E86" s="124" t="s">
        <v>84</v>
      </c>
      <c r="F86" s="124" t="s">
        <v>121</v>
      </c>
      <c r="I86" s="117"/>
      <c r="J86" s="125">
        <f>BK86</f>
        <v>93081.940000000017</v>
      </c>
      <c r="L86" s="114"/>
      <c r="M86" s="119"/>
      <c r="P86" s="120">
        <f>SUM(P87:P145)</f>
        <v>0</v>
      </c>
      <c r="R86" s="120">
        <f>SUM(R87:R145)</f>
        <v>7.4999999999999993E-5</v>
      </c>
      <c r="T86" s="121">
        <f>SUM(T87:T145)</f>
        <v>0</v>
      </c>
      <c r="AR86" s="115" t="s">
        <v>84</v>
      </c>
      <c r="AT86" s="122" t="s">
        <v>75</v>
      </c>
      <c r="AU86" s="122" t="s">
        <v>84</v>
      </c>
      <c r="AY86" s="115" t="s">
        <v>120</v>
      </c>
      <c r="BK86" s="123">
        <f>SUM(BK87:BK145)</f>
        <v>93081.940000000017</v>
      </c>
    </row>
    <row r="87" spans="2:65" s="1" customFormat="1" ht="16.5" customHeight="1" x14ac:dyDescent="0.2">
      <c r="B87" s="31"/>
      <c r="C87" s="126" t="s">
        <v>84</v>
      </c>
      <c r="D87" s="126" t="s">
        <v>122</v>
      </c>
      <c r="E87" s="127" t="s">
        <v>123</v>
      </c>
      <c r="F87" s="128" t="s">
        <v>124</v>
      </c>
      <c r="G87" s="129" t="s">
        <v>125</v>
      </c>
      <c r="H87" s="130">
        <v>74.260000000000005</v>
      </c>
      <c r="I87" s="131">
        <v>70</v>
      </c>
      <c r="J87" s="132">
        <f>ROUND(I87*H87,2)</f>
        <v>5198.2</v>
      </c>
      <c r="K87" s="128" t="s">
        <v>126</v>
      </c>
      <c r="L87" s="31"/>
      <c r="M87" s="133" t="s">
        <v>19</v>
      </c>
      <c r="N87" s="134" t="s">
        <v>47</v>
      </c>
      <c r="P87" s="135">
        <f>O87*H87</f>
        <v>0</v>
      </c>
      <c r="Q87" s="135">
        <v>0</v>
      </c>
      <c r="R87" s="135">
        <f>Q87*H87</f>
        <v>0</v>
      </c>
      <c r="S87" s="135">
        <v>0</v>
      </c>
      <c r="T87" s="136">
        <f>S87*H87</f>
        <v>0</v>
      </c>
      <c r="AR87" s="137" t="s">
        <v>127</v>
      </c>
      <c r="AT87" s="137" t="s">
        <v>122</v>
      </c>
      <c r="AU87" s="137" t="s">
        <v>86</v>
      </c>
      <c r="AY87" s="16" t="s">
        <v>120</v>
      </c>
      <c r="BE87" s="138">
        <f>IF(N87="základní",J87,0)</f>
        <v>5198.2</v>
      </c>
      <c r="BF87" s="138">
        <f>IF(N87="snížená",J87,0)</f>
        <v>0</v>
      </c>
      <c r="BG87" s="138">
        <f>IF(N87="zákl. přenesená",J87,0)</f>
        <v>0</v>
      </c>
      <c r="BH87" s="138">
        <f>IF(N87="sníž. přenesená",J87,0)</f>
        <v>0</v>
      </c>
      <c r="BI87" s="138">
        <f>IF(N87="nulová",J87,0)</f>
        <v>0</v>
      </c>
      <c r="BJ87" s="16" t="s">
        <v>84</v>
      </c>
      <c r="BK87" s="138">
        <f>ROUND(I87*H87,2)</f>
        <v>5198.2</v>
      </c>
      <c r="BL87" s="16" t="s">
        <v>127</v>
      </c>
      <c r="BM87" s="137" t="s">
        <v>128</v>
      </c>
    </row>
    <row r="88" spans="2:65" s="1" customFormat="1" x14ac:dyDescent="0.2">
      <c r="B88" s="31"/>
      <c r="D88" s="139" t="s">
        <v>129</v>
      </c>
      <c r="F88" s="140" t="s">
        <v>130</v>
      </c>
      <c r="I88" s="141"/>
      <c r="L88" s="31"/>
      <c r="M88" s="142"/>
      <c r="T88" s="50"/>
      <c r="AT88" s="16" t="s">
        <v>129</v>
      </c>
      <c r="AU88" s="16" t="s">
        <v>86</v>
      </c>
    </row>
    <row r="89" spans="2:65" s="12" customFormat="1" x14ac:dyDescent="0.2">
      <c r="B89" s="143"/>
      <c r="D89" s="144" t="s">
        <v>131</v>
      </c>
      <c r="E89" s="145" t="s">
        <v>19</v>
      </c>
      <c r="F89" s="146" t="s">
        <v>132</v>
      </c>
      <c r="H89" s="145" t="s">
        <v>19</v>
      </c>
      <c r="I89" s="147"/>
      <c r="L89" s="143"/>
      <c r="M89" s="148"/>
      <c r="T89" s="149"/>
      <c r="AT89" s="145" t="s">
        <v>131</v>
      </c>
      <c r="AU89" s="145" t="s">
        <v>86</v>
      </c>
      <c r="AV89" s="12" t="s">
        <v>84</v>
      </c>
      <c r="AW89" s="12" t="s">
        <v>36</v>
      </c>
      <c r="AX89" s="12" t="s">
        <v>76</v>
      </c>
      <c r="AY89" s="145" t="s">
        <v>120</v>
      </c>
    </row>
    <row r="90" spans="2:65" s="13" customFormat="1" x14ac:dyDescent="0.2">
      <c r="B90" s="150"/>
      <c r="D90" s="144" t="s">
        <v>131</v>
      </c>
      <c r="E90" s="151" t="s">
        <v>19</v>
      </c>
      <c r="F90" s="152" t="s">
        <v>133</v>
      </c>
      <c r="H90" s="153">
        <v>74.260000000000005</v>
      </c>
      <c r="I90" s="154"/>
      <c r="L90" s="150"/>
      <c r="M90" s="155"/>
      <c r="T90" s="156"/>
      <c r="AT90" s="151" t="s">
        <v>131</v>
      </c>
      <c r="AU90" s="151" t="s">
        <v>86</v>
      </c>
      <c r="AV90" s="13" t="s">
        <v>86</v>
      </c>
      <c r="AW90" s="13" t="s">
        <v>36</v>
      </c>
      <c r="AX90" s="13" t="s">
        <v>76</v>
      </c>
      <c r="AY90" s="151" t="s">
        <v>120</v>
      </c>
    </row>
    <row r="91" spans="2:65" s="1" customFormat="1" ht="21.75" customHeight="1" x14ac:dyDescent="0.2">
      <c r="B91" s="31"/>
      <c r="C91" s="126" t="s">
        <v>86</v>
      </c>
      <c r="D91" s="126" t="s">
        <v>122</v>
      </c>
      <c r="E91" s="127" t="s">
        <v>134</v>
      </c>
      <c r="F91" s="128" t="s">
        <v>135</v>
      </c>
      <c r="G91" s="129" t="s">
        <v>136</v>
      </c>
      <c r="H91" s="130">
        <v>64.373999999999995</v>
      </c>
      <c r="I91" s="131">
        <v>320</v>
      </c>
      <c r="J91" s="132">
        <f>ROUND(I91*H91,2)</f>
        <v>20599.68</v>
      </c>
      <c r="K91" s="128" t="s">
        <v>126</v>
      </c>
      <c r="L91" s="31"/>
      <c r="M91" s="133" t="s">
        <v>19</v>
      </c>
      <c r="N91" s="134" t="s">
        <v>47</v>
      </c>
      <c r="P91" s="135">
        <f>O91*H91</f>
        <v>0</v>
      </c>
      <c r="Q91" s="135">
        <v>0</v>
      </c>
      <c r="R91" s="135">
        <f>Q91*H91</f>
        <v>0</v>
      </c>
      <c r="S91" s="135">
        <v>0</v>
      </c>
      <c r="T91" s="136">
        <f>S91*H91</f>
        <v>0</v>
      </c>
      <c r="AR91" s="137" t="s">
        <v>127</v>
      </c>
      <c r="AT91" s="137" t="s">
        <v>122</v>
      </c>
      <c r="AU91" s="137" t="s">
        <v>86</v>
      </c>
      <c r="AY91" s="16" t="s">
        <v>120</v>
      </c>
      <c r="BE91" s="138">
        <f>IF(N91="základní",J91,0)</f>
        <v>20599.68</v>
      </c>
      <c r="BF91" s="138">
        <f>IF(N91="snížená",J91,0)</f>
        <v>0</v>
      </c>
      <c r="BG91" s="138">
        <f>IF(N91="zákl. přenesená",J91,0)</f>
        <v>0</v>
      </c>
      <c r="BH91" s="138">
        <f>IF(N91="sníž. přenesená",J91,0)</f>
        <v>0</v>
      </c>
      <c r="BI91" s="138">
        <f>IF(N91="nulová",J91,0)</f>
        <v>0</v>
      </c>
      <c r="BJ91" s="16" t="s">
        <v>84</v>
      </c>
      <c r="BK91" s="138">
        <f>ROUND(I91*H91,2)</f>
        <v>20599.68</v>
      </c>
      <c r="BL91" s="16" t="s">
        <v>127</v>
      </c>
      <c r="BM91" s="137" t="s">
        <v>137</v>
      </c>
    </row>
    <row r="92" spans="2:65" s="1" customFormat="1" x14ac:dyDescent="0.2">
      <c r="B92" s="31"/>
      <c r="D92" s="139" t="s">
        <v>129</v>
      </c>
      <c r="F92" s="140" t="s">
        <v>138</v>
      </c>
      <c r="I92" s="141"/>
      <c r="L92" s="31"/>
      <c r="M92" s="142"/>
      <c r="T92" s="50"/>
      <c r="AT92" s="16" t="s">
        <v>129</v>
      </c>
      <c r="AU92" s="16" t="s">
        <v>86</v>
      </c>
    </row>
    <row r="93" spans="2:65" s="12" customFormat="1" x14ac:dyDescent="0.2">
      <c r="B93" s="143"/>
      <c r="D93" s="144" t="s">
        <v>131</v>
      </c>
      <c r="E93" s="145" t="s">
        <v>19</v>
      </c>
      <c r="F93" s="146" t="s">
        <v>139</v>
      </c>
      <c r="H93" s="145" t="s">
        <v>19</v>
      </c>
      <c r="I93" s="147"/>
      <c r="L93" s="143"/>
      <c r="M93" s="148"/>
      <c r="T93" s="149"/>
      <c r="AT93" s="145" t="s">
        <v>131</v>
      </c>
      <c r="AU93" s="145" t="s">
        <v>86</v>
      </c>
      <c r="AV93" s="12" t="s">
        <v>84</v>
      </c>
      <c r="AW93" s="12" t="s">
        <v>36</v>
      </c>
      <c r="AX93" s="12" t="s">
        <v>76</v>
      </c>
      <c r="AY93" s="145" t="s">
        <v>120</v>
      </c>
    </row>
    <row r="94" spans="2:65" s="13" customFormat="1" x14ac:dyDescent="0.2">
      <c r="B94" s="150"/>
      <c r="D94" s="144" t="s">
        <v>131</v>
      </c>
      <c r="E94" s="151" t="s">
        <v>19</v>
      </c>
      <c r="F94" s="152" t="s">
        <v>140</v>
      </c>
      <c r="H94" s="153">
        <v>49.012</v>
      </c>
      <c r="I94" s="154"/>
      <c r="L94" s="150"/>
      <c r="M94" s="155"/>
      <c r="T94" s="156"/>
      <c r="AT94" s="151" t="s">
        <v>131</v>
      </c>
      <c r="AU94" s="151" t="s">
        <v>86</v>
      </c>
      <c r="AV94" s="13" t="s">
        <v>86</v>
      </c>
      <c r="AW94" s="13" t="s">
        <v>36</v>
      </c>
      <c r="AX94" s="13" t="s">
        <v>76</v>
      </c>
      <c r="AY94" s="151" t="s">
        <v>120</v>
      </c>
    </row>
    <row r="95" spans="2:65" s="12" customFormat="1" x14ac:dyDescent="0.2">
      <c r="B95" s="143"/>
      <c r="D95" s="144" t="s">
        <v>131</v>
      </c>
      <c r="E95" s="145" t="s">
        <v>19</v>
      </c>
      <c r="F95" s="146" t="s">
        <v>141</v>
      </c>
      <c r="H95" s="145" t="s">
        <v>19</v>
      </c>
      <c r="I95" s="147"/>
      <c r="L95" s="143"/>
      <c r="M95" s="148"/>
      <c r="T95" s="149"/>
      <c r="AT95" s="145" t="s">
        <v>131</v>
      </c>
      <c r="AU95" s="145" t="s">
        <v>86</v>
      </c>
      <c r="AV95" s="12" t="s">
        <v>84</v>
      </c>
      <c r="AW95" s="12" t="s">
        <v>36</v>
      </c>
      <c r="AX95" s="12" t="s">
        <v>76</v>
      </c>
      <c r="AY95" s="145" t="s">
        <v>120</v>
      </c>
    </row>
    <row r="96" spans="2:65" s="13" customFormat="1" x14ac:dyDescent="0.2">
      <c r="B96" s="150"/>
      <c r="D96" s="144" t="s">
        <v>131</v>
      </c>
      <c r="E96" s="151" t="s">
        <v>19</v>
      </c>
      <c r="F96" s="152" t="s">
        <v>142</v>
      </c>
      <c r="H96" s="153">
        <v>15.362</v>
      </c>
      <c r="I96" s="154"/>
      <c r="L96" s="150"/>
      <c r="M96" s="155"/>
      <c r="T96" s="156"/>
      <c r="AT96" s="151" t="s">
        <v>131</v>
      </c>
      <c r="AU96" s="151" t="s">
        <v>86</v>
      </c>
      <c r="AV96" s="13" t="s">
        <v>86</v>
      </c>
      <c r="AW96" s="13" t="s">
        <v>36</v>
      </c>
      <c r="AX96" s="13" t="s">
        <v>76</v>
      </c>
      <c r="AY96" s="151" t="s">
        <v>120</v>
      </c>
    </row>
    <row r="97" spans="2:65" s="1" customFormat="1" ht="37.9" customHeight="1" x14ac:dyDescent="0.2">
      <c r="B97" s="31"/>
      <c r="C97" s="126" t="s">
        <v>143</v>
      </c>
      <c r="D97" s="126" t="s">
        <v>122</v>
      </c>
      <c r="E97" s="127" t="s">
        <v>144</v>
      </c>
      <c r="F97" s="128" t="s">
        <v>145</v>
      </c>
      <c r="G97" s="129" t="s">
        <v>136</v>
      </c>
      <c r="H97" s="130">
        <v>5.1749999999999998</v>
      </c>
      <c r="I97" s="131">
        <v>120</v>
      </c>
      <c r="J97" s="132">
        <f>ROUND(I97*H97,2)</f>
        <v>621</v>
      </c>
      <c r="K97" s="128" t="s">
        <v>126</v>
      </c>
      <c r="L97" s="31"/>
      <c r="M97" s="133" t="s">
        <v>19</v>
      </c>
      <c r="N97" s="134" t="s">
        <v>47</v>
      </c>
      <c r="P97" s="135">
        <f>O97*H97</f>
        <v>0</v>
      </c>
      <c r="Q97" s="135">
        <v>0</v>
      </c>
      <c r="R97" s="135">
        <f>Q97*H97</f>
        <v>0</v>
      </c>
      <c r="S97" s="135">
        <v>0</v>
      </c>
      <c r="T97" s="136">
        <f>S97*H97</f>
        <v>0</v>
      </c>
      <c r="AR97" s="137" t="s">
        <v>127</v>
      </c>
      <c r="AT97" s="137" t="s">
        <v>122</v>
      </c>
      <c r="AU97" s="137" t="s">
        <v>86</v>
      </c>
      <c r="AY97" s="16" t="s">
        <v>120</v>
      </c>
      <c r="BE97" s="138">
        <f>IF(N97="základní",J97,0)</f>
        <v>621</v>
      </c>
      <c r="BF97" s="138">
        <f>IF(N97="snížená",J97,0)</f>
        <v>0</v>
      </c>
      <c r="BG97" s="138">
        <f>IF(N97="zákl. přenesená",J97,0)</f>
        <v>0</v>
      </c>
      <c r="BH97" s="138">
        <f>IF(N97="sníž. přenesená",J97,0)</f>
        <v>0</v>
      </c>
      <c r="BI97" s="138">
        <f>IF(N97="nulová",J97,0)</f>
        <v>0</v>
      </c>
      <c r="BJ97" s="16" t="s">
        <v>84</v>
      </c>
      <c r="BK97" s="138">
        <f>ROUND(I97*H97,2)</f>
        <v>621</v>
      </c>
      <c r="BL97" s="16" t="s">
        <v>127</v>
      </c>
      <c r="BM97" s="137" t="s">
        <v>146</v>
      </c>
    </row>
    <row r="98" spans="2:65" s="1" customFormat="1" x14ac:dyDescent="0.2">
      <c r="B98" s="31"/>
      <c r="D98" s="139" t="s">
        <v>129</v>
      </c>
      <c r="F98" s="140" t="s">
        <v>147</v>
      </c>
      <c r="I98" s="141"/>
      <c r="L98" s="31"/>
      <c r="M98" s="142"/>
      <c r="T98" s="50"/>
      <c r="AT98" s="16" t="s">
        <v>129</v>
      </c>
      <c r="AU98" s="16" t="s">
        <v>86</v>
      </c>
    </row>
    <row r="99" spans="2:65" s="13" customFormat="1" x14ac:dyDescent="0.2">
      <c r="B99" s="150"/>
      <c r="D99" s="144" t="s">
        <v>131</v>
      </c>
      <c r="E99" s="151" t="s">
        <v>19</v>
      </c>
      <c r="F99" s="152" t="s">
        <v>148</v>
      </c>
      <c r="H99" s="153">
        <v>4.4219999999999997</v>
      </c>
      <c r="I99" s="154"/>
      <c r="L99" s="150"/>
      <c r="M99" s="155"/>
      <c r="T99" s="156"/>
      <c r="AT99" s="151" t="s">
        <v>131</v>
      </c>
      <c r="AU99" s="151" t="s">
        <v>86</v>
      </c>
      <c r="AV99" s="13" t="s">
        <v>86</v>
      </c>
      <c r="AW99" s="13" t="s">
        <v>36</v>
      </c>
      <c r="AX99" s="13" t="s">
        <v>76</v>
      </c>
      <c r="AY99" s="151" t="s">
        <v>120</v>
      </c>
    </row>
    <row r="100" spans="2:65" s="13" customFormat="1" x14ac:dyDescent="0.2">
      <c r="B100" s="150"/>
      <c r="D100" s="144" t="s">
        <v>131</v>
      </c>
      <c r="E100" s="151" t="s">
        <v>19</v>
      </c>
      <c r="F100" s="152" t="s">
        <v>149</v>
      </c>
      <c r="H100" s="153">
        <v>0.753</v>
      </c>
      <c r="I100" s="154"/>
      <c r="L100" s="150"/>
      <c r="M100" s="155"/>
      <c r="T100" s="156"/>
      <c r="AT100" s="151" t="s">
        <v>131</v>
      </c>
      <c r="AU100" s="151" t="s">
        <v>86</v>
      </c>
      <c r="AV100" s="13" t="s">
        <v>86</v>
      </c>
      <c r="AW100" s="13" t="s">
        <v>36</v>
      </c>
      <c r="AX100" s="13" t="s">
        <v>76</v>
      </c>
      <c r="AY100" s="151" t="s">
        <v>120</v>
      </c>
    </row>
    <row r="101" spans="2:65" s="1" customFormat="1" ht="37.9" customHeight="1" x14ac:dyDescent="0.2">
      <c r="B101" s="31"/>
      <c r="C101" s="126" t="s">
        <v>127</v>
      </c>
      <c r="D101" s="126" t="s">
        <v>122</v>
      </c>
      <c r="E101" s="127" t="s">
        <v>150</v>
      </c>
      <c r="F101" s="128" t="s">
        <v>151</v>
      </c>
      <c r="G101" s="129" t="s">
        <v>136</v>
      </c>
      <c r="H101" s="130">
        <v>84.573999999999998</v>
      </c>
      <c r="I101" s="131">
        <v>190</v>
      </c>
      <c r="J101" s="132">
        <f>ROUND(I101*H101,2)</f>
        <v>16069.06</v>
      </c>
      <c r="K101" s="128" t="s">
        <v>126</v>
      </c>
      <c r="L101" s="31"/>
      <c r="M101" s="133" t="s">
        <v>19</v>
      </c>
      <c r="N101" s="134" t="s">
        <v>47</v>
      </c>
      <c r="P101" s="135">
        <f>O101*H101</f>
        <v>0</v>
      </c>
      <c r="Q101" s="135">
        <v>0</v>
      </c>
      <c r="R101" s="135">
        <f>Q101*H101</f>
        <v>0</v>
      </c>
      <c r="S101" s="135">
        <v>0</v>
      </c>
      <c r="T101" s="136">
        <f>S101*H101</f>
        <v>0</v>
      </c>
      <c r="AR101" s="137" t="s">
        <v>127</v>
      </c>
      <c r="AT101" s="137" t="s">
        <v>122</v>
      </c>
      <c r="AU101" s="137" t="s">
        <v>86</v>
      </c>
      <c r="AY101" s="16" t="s">
        <v>120</v>
      </c>
      <c r="BE101" s="138">
        <f>IF(N101="základní",J101,0)</f>
        <v>16069.06</v>
      </c>
      <c r="BF101" s="138">
        <f>IF(N101="snížená",J101,0)</f>
        <v>0</v>
      </c>
      <c r="BG101" s="138">
        <f>IF(N101="zákl. přenesená",J101,0)</f>
        <v>0</v>
      </c>
      <c r="BH101" s="138">
        <f>IF(N101="sníž. přenesená",J101,0)</f>
        <v>0</v>
      </c>
      <c r="BI101" s="138">
        <f>IF(N101="nulová",J101,0)</f>
        <v>0</v>
      </c>
      <c r="BJ101" s="16" t="s">
        <v>84</v>
      </c>
      <c r="BK101" s="138">
        <f>ROUND(I101*H101,2)</f>
        <v>16069.06</v>
      </c>
      <c r="BL101" s="16" t="s">
        <v>127</v>
      </c>
      <c r="BM101" s="137" t="s">
        <v>152</v>
      </c>
    </row>
    <row r="102" spans="2:65" s="1" customFormat="1" x14ac:dyDescent="0.2">
      <c r="B102" s="31"/>
      <c r="D102" s="139" t="s">
        <v>129</v>
      </c>
      <c r="F102" s="140" t="s">
        <v>153</v>
      </c>
      <c r="I102" s="141"/>
      <c r="L102" s="31"/>
      <c r="M102" s="142"/>
      <c r="T102" s="50"/>
      <c r="AT102" s="16" t="s">
        <v>129</v>
      </c>
      <c r="AU102" s="16" t="s">
        <v>86</v>
      </c>
    </row>
    <row r="103" spans="2:65" s="13" customFormat="1" x14ac:dyDescent="0.2">
      <c r="B103" s="150"/>
      <c r="D103" s="144" t="s">
        <v>131</v>
      </c>
      <c r="E103" s="151" t="s">
        <v>19</v>
      </c>
      <c r="F103" s="152" t="s">
        <v>154</v>
      </c>
      <c r="H103" s="153">
        <v>7.4260000000000002</v>
      </c>
      <c r="I103" s="154"/>
      <c r="L103" s="150"/>
      <c r="M103" s="155"/>
      <c r="T103" s="156"/>
      <c r="AT103" s="151" t="s">
        <v>131</v>
      </c>
      <c r="AU103" s="151" t="s">
        <v>86</v>
      </c>
      <c r="AV103" s="13" t="s">
        <v>86</v>
      </c>
      <c r="AW103" s="13" t="s">
        <v>36</v>
      </c>
      <c r="AX103" s="13" t="s">
        <v>76</v>
      </c>
      <c r="AY103" s="151" t="s">
        <v>120</v>
      </c>
    </row>
    <row r="104" spans="2:65" s="13" customFormat="1" x14ac:dyDescent="0.2">
      <c r="B104" s="150"/>
      <c r="D104" s="144" t="s">
        <v>131</v>
      </c>
      <c r="E104" s="151" t="s">
        <v>19</v>
      </c>
      <c r="F104" s="152" t="s">
        <v>155</v>
      </c>
      <c r="H104" s="153">
        <v>64.373999999999995</v>
      </c>
      <c r="I104" s="154"/>
      <c r="L104" s="150"/>
      <c r="M104" s="155"/>
      <c r="T104" s="156"/>
      <c r="AT104" s="151" t="s">
        <v>131</v>
      </c>
      <c r="AU104" s="151" t="s">
        <v>86</v>
      </c>
      <c r="AV104" s="13" t="s">
        <v>86</v>
      </c>
      <c r="AW104" s="13" t="s">
        <v>36</v>
      </c>
      <c r="AX104" s="13" t="s">
        <v>76</v>
      </c>
      <c r="AY104" s="151" t="s">
        <v>120</v>
      </c>
    </row>
    <row r="105" spans="2:65" s="13" customFormat="1" x14ac:dyDescent="0.2">
      <c r="B105" s="150"/>
      <c r="D105" s="144" t="s">
        <v>131</v>
      </c>
      <c r="E105" s="151" t="s">
        <v>19</v>
      </c>
      <c r="F105" s="152" t="s">
        <v>156</v>
      </c>
      <c r="H105" s="153">
        <v>-2.2109999999999999</v>
      </c>
      <c r="I105" s="154"/>
      <c r="L105" s="150"/>
      <c r="M105" s="155"/>
      <c r="T105" s="156"/>
      <c r="AT105" s="151" t="s">
        <v>131</v>
      </c>
      <c r="AU105" s="151" t="s">
        <v>86</v>
      </c>
      <c r="AV105" s="13" t="s">
        <v>86</v>
      </c>
      <c r="AW105" s="13" t="s">
        <v>36</v>
      </c>
      <c r="AX105" s="13" t="s">
        <v>76</v>
      </c>
      <c r="AY105" s="151" t="s">
        <v>120</v>
      </c>
    </row>
    <row r="106" spans="2:65" s="13" customFormat="1" x14ac:dyDescent="0.2">
      <c r="B106" s="150"/>
      <c r="D106" s="144" t="s">
        <v>131</v>
      </c>
      <c r="E106" s="151" t="s">
        <v>19</v>
      </c>
      <c r="F106" s="152" t="s">
        <v>157</v>
      </c>
      <c r="H106" s="153">
        <v>-0.377</v>
      </c>
      <c r="I106" s="154"/>
      <c r="L106" s="150"/>
      <c r="M106" s="155"/>
      <c r="T106" s="156"/>
      <c r="AT106" s="151" t="s">
        <v>131</v>
      </c>
      <c r="AU106" s="151" t="s">
        <v>86</v>
      </c>
      <c r="AV106" s="13" t="s">
        <v>86</v>
      </c>
      <c r="AW106" s="13" t="s">
        <v>36</v>
      </c>
      <c r="AX106" s="13" t="s">
        <v>76</v>
      </c>
      <c r="AY106" s="151" t="s">
        <v>120</v>
      </c>
    </row>
    <row r="107" spans="2:65" s="12" customFormat="1" x14ac:dyDescent="0.2">
      <c r="B107" s="143"/>
      <c r="D107" s="144" t="s">
        <v>131</v>
      </c>
      <c r="E107" s="145" t="s">
        <v>19</v>
      </c>
      <c r="F107" s="146" t="s">
        <v>158</v>
      </c>
      <c r="H107" s="145" t="s">
        <v>19</v>
      </c>
      <c r="I107" s="147"/>
      <c r="L107" s="143"/>
      <c r="M107" s="148"/>
      <c r="T107" s="149"/>
      <c r="AT107" s="145" t="s">
        <v>131</v>
      </c>
      <c r="AU107" s="145" t="s">
        <v>86</v>
      </c>
      <c r="AV107" s="12" t="s">
        <v>84</v>
      </c>
      <c r="AW107" s="12" t="s">
        <v>36</v>
      </c>
      <c r="AX107" s="12" t="s">
        <v>76</v>
      </c>
      <c r="AY107" s="145" t="s">
        <v>120</v>
      </c>
    </row>
    <row r="108" spans="2:65" s="13" customFormat="1" x14ac:dyDescent="0.2">
      <c r="B108" s="150"/>
      <c r="D108" s="144" t="s">
        <v>131</v>
      </c>
      <c r="E108" s="151" t="s">
        <v>19</v>
      </c>
      <c r="F108" s="152" t="s">
        <v>159</v>
      </c>
      <c r="H108" s="153">
        <v>15.362</v>
      </c>
      <c r="I108" s="154"/>
      <c r="L108" s="150"/>
      <c r="M108" s="155"/>
      <c r="T108" s="156"/>
      <c r="AT108" s="151" t="s">
        <v>131</v>
      </c>
      <c r="AU108" s="151" t="s">
        <v>86</v>
      </c>
      <c r="AV108" s="13" t="s">
        <v>86</v>
      </c>
      <c r="AW108" s="13" t="s">
        <v>36</v>
      </c>
      <c r="AX108" s="13" t="s">
        <v>76</v>
      </c>
      <c r="AY108" s="151" t="s">
        <v>120</v>
      </c>
    </row>
    <row r="109" spans="2:65" s="1" customFormat="1" ht="24.2" customHeight="1" x14ac:dyDescent="0.2">
      <c r="B109" s="31"/>
      <c r="C109" s="126" t="s">
        <v>160</v>
      </c>
      <c r="D109" s="126" t="s">
        <v>122</v>
      </c>
      <c r="E109" s="127" t="s">
        <v>161</v>
      </c>
      <c r="F109" s="128" t="s">
        <v>162</v>
      </c>
      <c r="G109" s="129" t="s">
        <v>136</v>
      </c>
      <c r="H109" s="130">
        <v>2.5880000000000001</v>
      </c>
      <c r="I109" s="131">
        <v>80</v>
      </c>
      <c r="J109" s="132">
        <f>ROUND(I109*H109,2)</f>
        <v>207.04</v>
      </c>
      <c r="K109" s="128" t="s">
        <v>126</v>
      </c>
      <c r="L109" s="31"/>
      <c r="M109" s="133" t="s">
        <v>19</v>
      </c>
      <c r="N109" s="134" t="s">
        <v>47</v>
      </c>
      <c r="P109" s="135">
        <f>O109*H109</f>
        <v>0</v>
      </c>
      <c r="Q109" s="135">
        <v>0</v>
      </c>
      <c r="R109" s="135">
        <f>Q109*H109</f>
        <v>0</v>
      </c>
      <c r="S109" s="135">
        <v>0</v>
      </c>
      <c r="T109" s="136">
        <f>S109*H109</f>
        <v>0</v>
      </c>
      <c r="AR109" s="137" t="s">
        <v>127</v>
      </c>
      <c r="AT109" s="137" t="s">
        <v>122</v>
      </c>
      <c r="AU109" s="137" t="s">
        <v>86</v>
      </c>
      <c r="AY109" s="16" t="s">
        <v>120</v>
      </c>
      <c r="BE109" s="138">
        <f>IF(N109="základní",J109,0)</f>
        <v>207.04</v>
      </c>
      <c r="BF109" s="138">
        <f>IF(N109="snížená",J109,0)</f>
        <v>0</v>
      </c>
      <c r="BG109" s="138">
        <f>IF(N109="zákl. přenesená",J109,0)</f>
        <v>0</v>
      </c>
      <c r="BH109" s="138">
        <f>IF(N109="sníž. přenesená",J109,0)</f>
        <v>0</v>
      </c>
      <c r="BI109" s="138">
        <f>IF(N109="nulová",J109,0)</f>
        <v>0</v>
      </c>
      <c r="BJ109" s="16" t="s">
        <v>84</v>
      </c>
      <c r="BK109" s="138">
        <f>ROUND(I109*H109,2)</f>
        <v>207.04</v>
      </c>
      <c r="BL109" s="16" t="s">
        <v>127</v>
      </c>
      <c r="BM109" s="137" t="s">
        <v>163</v>
      </c>
    </row>
    <row r="110" spans="2:65" s="1" customFormat="1" x14ac:dyDescent="0.2">
      <c r="B110" s="31"/>
      <c r="D110" s="139" t="s">
        <v>129</v>
      </c>
      <c r="F110" s="140" t="s">
        <v>164</v>
      </c>
      <c r="I110" s="141"/>
      <c r="L110" s="31"/>
      <c r="M110" s="142"/>
      <c r="T110" s="50"/>
      <c r="AT110" s="16" t="s">
        <v>129</v>
      </c>
      <c r="AU110" s="16" t="s">
        <v>86</v>
      </c>
    </row>
    <row r="111" spans="2:65" s="13" customFormat="1" x14ac:dyDescent="0.2">
      <c r="B111" s="150"/>
      <c r="D111" s="144" t="s">
        <v>131</v>
      </c>
      <c r="E111" s="151" t="s">
        <v>19</v>
      </c>
      <c r="F111" s="152" t="s">
        <v>165</v>
      </c>
      <c r="H111" s="153">
        <v>2.2109999999999999</v>
      </c>
      <c r="I111" s="154"/>
      <c r="L111" s="150"/>
      <c r="M111" s="155"/>
      <c r="T111" s="156"/>
      <c r="AT111" s="151" t="s">
        <v>131</v>
      </c>
      <c r="AU111" s="151" t="s">
        <v>86</v>
      </c>
      <c r="AV111" s="13" t="s">
        <v>86</v>
      </c>
      <c r="AW111" s="13" t="s">
        <v>36</v>
      </c>
      <c r="AX111" s="13" t="s">
        <v>76</v>
      </c>
      <c r="AY111" s="151" t="s">
        <v>120</v>
      </c>
    </row>
    <row r="112" spans="2:65" s="13" customFormat="1" x14ac:dyDescent="0.2">
      <c r="B112" s="150"/>
      <c r="D112" s="144" t="s">
        <v>131</v>
      </c>
      <c r="E112" s="151" t="s">
        <v>19</v>
      </c>
      <c r="F112" s="152" t="s">
        <v>166</v>
      </c>
      <c r="H112" s="153">
        <v>0.377</v>
      </c>
      <c r="I112" s="154"/>
      <c r="L112" s="150"/>
      <c r="M112" s="155"/>
      <c r="T112" s="156"/>
      <c r="AT112" s="151" t="s">
        <v>131</v>
      </c>
      <c r="AU112" s="151" t="s">
        <v>86</v>
      </c>
      <c r="AV112" s="13" t="s">
        <v>86</v>
      </c>
      <c r="AW112" s="13" t="s">
        <v>36</v>
      </c>
      <c r="AX112" s="13" t="s">
        <v>76</v>
      </c>
      <c r="AY112" s="151" t="s">
        <v>120</v>
      </c>
    </row>
    <row r="113" spans="2:65" s="1" customFormat="1" ht="24.2" customHeight="1" x14ac:dyDescent="0.2">
      <c r="B113" s="31"/>
      <c r="C113" s="126" t="s">
        <v>167</v>
      </c>
      <c r="D113" s="126" t="s">
        <v>122</v>
      </c>
      <c r="E113" s="127" t="s">
        <v>168</v>
      </c>
      <c r="F113" s="128" t="s">
        <v>169</v>
      </c>
      <c r="G113" s="129" t="s">
        <v>170</v>
      </c>
      <c r="H113" s="130">
        <v>124.58199999999999</v>
      </c>
      <c r="I113" s="131">
        <v>360</v>
      </c>
      <c r="J113" s="132">
        <f>ROUND(I113*H113,2)</f>
        <v>44849.52</v>
      </c>
      <c r="K113" s="128" t="s">
        <v>126</v>
      </c>
      <c r="L113" s="31"/>
      <c r="M113" s="133" t="s">
        <v>19</v>
      </c>
      <c r="N113" s="134" t="s">
        <v>47</v>
      </c>
      <c r="P113" s="135">
        <f>O113*H113</f>
        <v>0</v>
      </c>
      <c r="Q113" s="135">
        <v>0</v>
      </c>
      <c r="R113" s="135">
        <f>Q113*H113</f>
        <v>0</v>
      </c>
      <c r="S113" s="135">
        <v>0</v>
      </c>
      <c r="T113" s="136">
        <f>S113*H113</f>
        <v>0</v>
      </c>
      <c r="AR113" s="137" t="s">
        <v>127</v>
      </c>
      <c r="AT113" s="137" t="s">
        <v>122</v>
      </c>
      <c r="AU113" s="137" t="s">
        <v>86</v>
      </c>
      <c r="AY113" s="16" t="s">
        <v>120</v>
      </c>
      <c r="BE113" s="138">
        <f>IF(N113="základní",J113,0)</f>
        <v>44849.52</v>
      </c>
      <c r="BF113" s="138">
        <f>IF(N113="snížená",J113,0)</f>
        <v>0</v>
      </c>
      <c r="BG113" s="138">
        <f>IF(N113="zákl. přenesená",J113,0)</f>
        <v>0</v>
      </c>
      <c r="BH113" s="138">
        <f>IF(N113="sníž. přenesená",J113,0)</f>
        <v>0</v>
      </c>
      <c r="BI113" s="138">
        <f>IF(N113="nulová",J113,0)</f>
        <v>0</v>
      </c>
      <c r="BJ113" s="16" t="s">
        <v>84</v>
      </c>
      <c r="BK113" s="138">
        <f>ROUND(I113*H113,2)</f>
        <v>44849.52</v>
      </c>
      <c r="BL113" s="16" t="s">
        <v>127</v>
      </c>
      <c r="BM113" s="137" t="s">
        <v>171</v>
      </c>
    </row>
    <row r="114" spans="2:65" s="1" customFormat="1" x14ac:dyDescent="0.2">
      <c r="B114" s="31"/>
      <c r="D114" s="139" t="s">
        <v>129</v>
      </c>
      <c r="F114" s="140" t="s">
        <v>172</v>
      </c>
      <c r="I114" s="141"/>
      <c r="L114" s="31"/>
      <c r="M114" s="142"/>
      <c r="T114" s="50"/>
      <c r="AT114" s="16" t="s">
        <v>129</v>
      </c>
      <c r="AU114" s="16" t="s">
        <v>86</v>
      </c>
    </row>
    <row r="115" spans="2:65" s="13" customFormat="1" x14ac:dyDescent="0.2">
      <c r="B115" s="150"/>
      <c r="D115" s="144" t="s">
        <v>131</v>
      </c>
      <c r="E115" s="151" t="s">
        <v>19</v>
      </c>
      <c r="F115" s="152" t="s">
        <v>173</v>
      </c>
      <c r="H115" s="153">
        <v>124.58199999999999</v>
      </c>
      <c r="I115" s="154"/>
      <c r="L115" s="150"/>
      <c r="M115" s="155"/>
      <c r="T115" s="156"/>
      <c r="AT115" s="151" t="s">
        <v>131</v>
      </c>
      <c r="AU115" s="151" t="s">
        <v>86</v>
      </c>
      <c r="AV115" s="13" t="s">
        <v>86</v>
      </c>
      <c r="AW115" s="13" t="s">
        <v>36</v>
      </c>
      <c r="AX115" s="13" t="s">
        <v>76</v>
      </c>
      <c r="AY115" s="151" t="s">
        <v>120</v>
      </c>
    </row>
    <row r="116" spans="2:65" s="1" customFormat="1" ht="24.2" customHeight="1" x14ac:dyDescent="0.2">
      <c r="B116" s="31"/>
      <c r="C116" s="126" t="s">
        <v>174</v>
      </c>
      <c r="D116" s="126" t="s">
        <v>122</v>
      </c>
      <c r="E116" s="127" t="s">
        <v>175</v>
      </c>
      <c r="F116" s="128" t="s">
        <v>176</v>
      </c>
      <c r="G116" s="129" t="s">
        <v>136</v>
      </c>
      <c r="H116" s="130">
        <v>2.5880000000000001</v>
      </c>
      <c r="I116" s="131">
        <v>25</v>
      </c>
      <c r="J116" s="132">
        <f>ROUND(I116*H116,2)</f>
        <v>64.7</v>
      </c>
      <c r="K116" s="128" t="s">
        <v>126</v>
      </c>
      <c r="L116" s="31"/>
      <c r="M116" s="133" t="s">
        <v>19</v>
      </c>
      <c r="N116" s="134" t="s">
        <v>47</v>
      </c>
      <c r="P116" s="135">
        <f>O116*H116</f>
        <v>0</v>
      </c>
      <c r="Q116" s="135">
        <v>0</v>
      </c>
      <c r="R116" s="135">
        <f>Q116*H116</f>
        <v>0</v>
      </c>
      <c r="S116" s="135">
        <v>0</v>
      </c>
      <c r="T116" s="136">
        <f>S116*H116</f>
        <v>0</v>
      </c>
      <c r="AR116" s="137" t="s">
        <v>127</v>
      </c>
      <c r="AT116" s="137" t="s">
        <v>122</v>
      </c>
      <c r="AU116" s="137" t="s">
        <v>86</v>
      </c>
      <c r="AY116" s="16" t="s">
        <v>120</v>
      </c>
      <c r="BE116" s="138">
        <f>IF(N116="základní",J116,0)</f>
        <v>64.7</v>
      </c>
      <c r="BF116" s="138">
        <f>IF(N116="snížená",J116,0)</f>
        <v>0</v>
      </c>
      <c r="BG116" s="138">
        <f>IF(N116="zákl. přenesená",J116,0)</f>
        <v>0</v>
      </c>
      <c r="BH116" s="138">
        <f>IF(N116="sníž. přenesená",J116,0)</f>
        <v>0</v>
      </c>
      <c r="BI116" s="138">
        <f>IF(N116="nulová",J116,0)</f>
        <v>0</v>
      </c>
      <c r="BJ116" s="16" t="s">
        <v>84</v>
      </c>
      <c r="BK116" s="138">
        <f>ROUND(I116*H116,2)</f>
        <v>64.7</v>
      </c>
      <c r="BL116" s="16" t="s">
        <v>127</v>
      </c>
      <c r="BM116" s="137" t="s">
        <v>177</v>
      </c>
    </row>
    <row r="117" spans="2:65" s="1" customFormat="1" x14ac:dyDescent="0.2">
      <c r="B117" s="31"/>
      <c r="D117" s="139" t="s">
        <v>129</v>
      </c>
      <c r="F117" s="140" t="s">
        <v>178</v>
      </c>
      <c r="I117" s="141"/>
      <c r="L117" s="31"/>
      <c r="M117" s="142"/>
      <c r="T117" s="50"/>
      <c r="AT117" s="16" t="s">
        <v>129</v>
      </c>
      <c r="AU117" s="16" t="s">
        <v>86</v>
      </c>
    </row>
    <row r="118" spans="2:65" s="13" customFormat="1" x14ac:dyDescent="0.2">
      <c r="B118" s="150"/>
      <c r="D118" s="144" t="s">
        <v>131</v>
      </c>
      <c r="E118" s="151" t="s">
        <v>19</v>
      </c>
      <c r="F118" s="152" t="s">
        <v>179</v>
      </c>
      <c r="H118" s="153">
        <v>2.5880000000000001</v>
      </c>
      <c r="I118" s="154"/>
      <c r="L118" s="150"/>
      <c r="M118" s="155"/>
      <c r="T118" s="156"/>
      <c r="AT118" s="151" t="s">
        <v>131</v>
      </c>
      <c r="AU118" s="151" t="s">
        <v>86</v>
      </c>
      <c r="AV118" s="13" t="s">
        <v>86</v>
      </c>
      <c r="AW118" s="13" t="s">
        <v>36</v>
      </c>
      <c r="AX118" s="13" t="s">
        <v>76</v>
      </c>
      <c r="AY118" s="151" t="s">
        <v>120</v>
      </c>
    </row>
    <row r="119" spans="2:65" s="1" customFormat="1" ht="24.2" customHeight="1" x14ac:dyDescent="0.2">
      <c r="B119" s="31"/>
      <c r="C119" s="126" t="s">
        <v>180</v>
      </c>
      <c r="D119" s="126" t="s">
        <v>122</v>
      </c>
      <c r="E119" s="127" t="s">
        <v>181</v>
      </c>
      <c r="F119" s="128" t="s">
        <v>182</v>
      </c>
      <c r="G119" s="129" t="s">
        <v>136</v>
      </c>
      <c r="H119" s="130">
        <v>2.2109999999999999</v>
      </c>
      <c r="I119" s="131">
        <v>180</v>
      </c>
      <c r="J119" s="132">
        <f>ROUND(I119*H119,2)</f>
        <v>397.98</v>
      </c>
      <c r="K119" s="128" t="s">
        <v>126</v>
      </c>
      <c r="L119" s="31"/>
      <c r="M119" s="133" t="s">
        <v>19</v>
      </c>
      <c r="N119" s="134" t="s">
        <v>47</v>
      </c>
      <c r="P119" s="135">
        <f>O119*H119</f>
        <v>0</v>
      </c>
      <c r="Q119" s="135">
        <v>0</v>
      </c>
      <c r="R119" s="135">
        <f>Q119*H119</f>
        <v>0</v>
      </c>
      <c r="S119" s="135">
        <v>0</v>
      </c>
      <c r="T119" s="136">
        <f>S119*H119</f>
        <v>0</v>
      </c>
      <c r="AR119" s="137" t="s">
        <v>127</v>
      </c>
      <c r="AT119" s="137" t="s">
        <v>122</v>
      </c>
      <c r="AU119" s="137" t="s">
        <v>86</v>
      </c>
      <c r="AY119" s="16" t="s">
        <v>120</v>
      </c>
      <c r="BE119" s="138">
        <f>IF(N119="základní",J119,0)</f>
        <v>397.98</v>
      </c>
      <c r="BF119" s="138">
        <f>IF(N119="snížená",J119,0)</f>
        <v>0</v>
      </c>
      <c r="BG119" s="138">
        <f>IF(N119="zákl. přenesená",J119,0)</f>
        <v>0</v>
      </c>
      <c r="BH119" s="138">
        <f>IF(N119="sníž. přenesená",J119,0)</f>
        <v>0</v>
      </c>
      <c r="BI119" s="138">
        <f>IF(N119="nulová",J119,0)</f>
        <v>0</v>
      </c>
      <c r="BJ119" s="16" t="s">
        <v>84</v>
      </c>
      <c r="BK119" s="138">
        <f>ROUND(I119*H119,2)</f>
        <v>397.98</v>
      </c>
      <c r="BL119" s="16" t="s">
        <v>127</v>
      </c>
      <c r="BM119" s="137" t="s">
        <v>183</v>
      </c>
    </row>
    <row r="120" spans="2:65" s="1" customFormat="1" x14ac:dyDescent="0.2">
      <c r="B120" s="31"/>
      <c r="D120" s="139" t="s">
        <v>129</v>
      </c>
      <c r="F120" s="140" t="s">
        <v>184</v>
      </c>
      <c r="I120" s="141"/>
      <c r="L120" s="31"/>
      <c r="M120" s="142"/>
      <c r="T120" s="50"/>
      <c r="AT120" s="16" t="s">
        <v>129</v>
      </c>
      <c r="AU120" s="16" t="s">
        <v>86</v>
      </c>
    </row>
    <row r="121" spans="2:65" s="12" customFormat="1" x14ac:dyDescent="0.2">
      <c r="B121" s="143"/>
      <c r="D121" s="144" t="s">
        <v>131</v>
      </c>
      <c r="E121" s="145" t="s">
        <v>19</v>
      </c>
      <c r="F121" s="146" t="s">
        <v>185</v>
      </c>
      <c r="H121" s="145" t="s">
        <v>19</v>
      </c>
      <c r="I121" s="147"/>
      <c r="L121" s="143"/>
      <c r="M121" s="148"/>
      <c r="T121" s="149"/>
      <c r="AT121" s="145" t="s">
        <v>131</v>
      </c>
      <c r="AU121" s="145" t="s">
        <v>86</v>
      </c>
      <c r="AV121" s="12" t="s">
        <v>84</v>
      </c>
      <c r="AW121" s="12" t="s">
        <v>36</v>
      </c>
      <c r="AX121" s="12" t="s">
        <v>76</v>
      </c>
      <c r="AY121" s="145" t="s">
        <v>120</v>
      </c>
    </row>
    <row r="122" spans="2:65" s="13" customFormat="1" x14ac:dyDescent="0.2">
      <c r="B122" s="150"/>
      <c r="D122" s="144" t="s">
        <v>131</v>
      </c>
      <c r="E122" s="151" t="s">
        <v>19</v>
      </c>
      <c r="F122" s="152" t="s">
        <v>186</v>
      </c>
      <c r="H122" s="153">
        <v>2.2109999999999999</v>
      </c>
      <c r="I122" s="154"/>
      <c r="L122" s="150"/>
      <c r="M122" s="155"/>
      <c r="T122" s="156"/>
      <c r="AT122" s="151" t="s">
        <v>131</v>
      </c>
      <c r="AU122" s="151" t="s">
        <v>86</v>
      </c>
      <c r="AV122" s="13" t="s">
        <v>86</v>
      </c>
      <c r="AW122" s="13" t="s">
        <v>36</v>
      </c>
      <c r="AX122" s="13" t="s">
        <v>76</v>
      </c>
      <c r="AY122" s="151" t="s">
        <v>120</v>
      </c>
    </row>
    <row r="123" spans="2:65" s="1" customFormat="1" ht="24.2" customHeight="1" x14ac:dyDescent="0.2">
      <c r="B123" s="31"/>
      <c r="C123" s="126" t="s">
        <v>187</v>
      </c>
      <c r="D123" s="126" t="s">
        <v>122</v>
      </c>
      <c r="E123" s="127" t="s">
        <v>188</v>
      </c>
      <c r="F123" s="128" t="s">
        <v>189</v>
      </c>
      <c r="G123" s="129" t="s">
        <v>125</v>
      </c>
      <c r="H123" s="130">
        <v>3.7669999999999999</v>
      </c>
      <c r="I123" s="131">
        <v>225</v>
      </c>
      <c r="J123" s="132">
        <f>ROUND(I123*H123,2)</f>
        <v>847.58</v>
      </c>
      <c r="K123" s="128" t="s">
        <v>126</v>
      </c>
      <c r="L123" s="31"/>
      <c r="M123" s="133" t="s">
        <v>19</v>
      </c>
      <c r="N123" s="134" t="s">
        <v>47</v>
      </c>
      <c r="P123" s="135">
        <f>O123*H123</f>
        <v>0</v>
      </c>
      <c r="Q123" s="135">
        <v>0</v>
      </c>
      <c r="R123" s="135">
        <f>Q123*H123</f>
        <v>0</v>
      </c>
      <c r="S123" s="135">
        <v>0</v>
      </c>
      <c r="T123" s="136">
        <f>S123*H123</f>
        <v>0</v>
      </c>
      <c r="AR123" s="137" t="s">
        <v>127</v>
      </c>
      <c r="AT123" s="137" t="s">
        <v>122</v>
      </c>
      <c r="AU123" s="137" t="s">
        <v>86</v>
      </c>
      <c r="AY123" s="16" t="s">
        <v>120</v>
      </c>
      <c r="BE123" s="138">
        <f>IF(N123="základní",J123,0)</f>
        <v>847.58</v>
      </c>
      <c r="BF123" s="138">
        <f>IF(N123="snížená",J123,0)</f>
        <v>0</v>
      </c>
      <c r="BG123" s="138">
        <f>IF(N123="zákl. přenesená",J123,0)</f>
        <v>0</v>
      </c>
      <c r="BH123" s="138">
        <f>IF(N123="sníž. přenesená",J123,0)</f>
        <v>0</v>
      </c>
      <c r="BI123" s="138">
        <f>IF(N123="nulová",J123,0)</f>
        <v>0</v>
      </c>
      <c r="BJ123" s="16" t="s">
        <v>84</v>
      </c>
      <c r="BK123" s="138">
        <f>ROUND(I123*H123,2)</f>
        <v>847.58</v>
      </c>
      <c r="BL123" s="16" t="s">
        <v>127</v>
      </c>
      <c r="BM123" s="137" t="s">
        <v>190</v>
      </c>
    </row>
    <row r="124" spans="2:65" s="1" customFormat="1" x14ac:dyDescent="0.2">
      <c r="B124" s="31"/>
      <c r="D124" s="139" t="s">
        <v>129</v>
      </c>
      <c r="F124" s="140" t="s">
        <v>191</v>
      </c>
      <c r="I124" s="141"/>
      <c r="L124" s="31"/>
      <c r="M124" s="142"/>
      <c r="T124" s="50"/>
      <c r="AT124" s="16" t="s">
        <v>129</v>
      </c>
      <c r="AU124" s="16" t="s">
        <v>86</v>
      </c>
    </row>
    <row r="125" spans="2:65" s="13" customFormat="1" x14ac:dyDescent="0.2">
      <c r="B125" s="150"/>
      <c r="D125" s="144" t="s">
        <v>131</v>
      </c>
      <c r="E125" s="151" t="s">
        <v>19</v>
      </c>
      <c r="F125" s="152" t="s">
        <v>192</v>
      </c>
      <c r="H125" s="153">
        <v>74.260000000000005</v>
      </c>
      <c r="I125" s="154"/>
      <c r="L125" s="150"/>
      <c r="M125" s="155"/>
      <c r="T125" s="156"/>
      <c r="AT125" s="151" t="s">
        <v>131</v>
      </c>
      <c r="AU125" s="151" t="s">
        <v>86</v>
      </c>
      <c r="AV125" s="13" t="s">
        <v>86</v>
      </c>
      <c r="AW125" s="13" t="s">
        <v>36</v>
      </c>
      <c r="AX125" s="13" t="s">
        <v>76</v>
      </c>
      <c r="AY125" s="151" t="s">
        <v>120</v>
      </c>
    </row>
    <row r="126" spans="2:65" s="13" customFormat="1" x14ac:dyDescent="0.2">
      <c r="B126" s="150"/>
      <c r="D126" s="144" t="s">
        <v>131</v>
      </c>
      <c r="E126" s="151" t="s">
        <v>19</v>
      </c>
      <c r="F126" s="152" t="s">
        <v>193</v>
      </c>
      <c r="H126" s="153">
        <v>-64.41</v>
      </c>
      <c r="I126" s="154"/>
      <c r="L126" s="150"/>
      <c r="M126" s="155"/>
      <c r="T126" s="156"/>
      <c r="AT126" s="151" t="s">
        <v>131</v>
      </c>
      <c r="AU126" s="151" t="s">
        <v>86</v>
      </c>
      <c r="AV126" s="13" t="s">
        <v>86</v>
      </c>
      <c r="AW126" s="13" t="s">
        <v>36</v>
      </c>
      <c r="AX126" s="13" t="s">
        <v>76</v>
      </c>
      <c r="AY126" s="151" t="s">
        <v>120</v>
      </c>
    </row>
    <row r="127" spans="2:65" s="13" customFormat="1" x14ac:dyDescent="0.2">
      <c r="B127" s="150"/>
      <c r="D127" s="144" t="s">
        <v>131</v>
      </c>
      <c r="E127" s="151" t="s">
        <v>19</v>
      </c>
      <c r="F127" s="152" t="s">
        <v>194</v>
      </c>
      <c r="H127" s="153">
        <v>-6.0830000000000002</v>
      </c>
      <c r="I127" s="154"/>
      <c r="L127" s="150"/>
      <c r="M127" s="155"/>
      <c r="T127" s="156"/>
      <c r="AT127" s="151" t="s">
        <v>131</v>
      </c>
      <c r="AU127" s="151" t="s">
        <v>86</v>
      </c>
      <c r="AV127" s="13" t="s">
        <v>86</v>
      </c>
      <c r="AW127" s="13" t="s">
        <v>36</v>
      </c>
      <c r="AX127" s="13" t="s">
        <v>76</v>
      </c>
      <c r="AY127" s="151" t="s">
        <v>120</v>
      </c>
    </row>
    <row r="128" spans="2:65" s="1" customFormat="1" ht="24.2" customHeight="1" x14ac:dyDescent="0.2">
      <c r="B128" s="31"/>
      <c r="C128" s="126" t="s">
        <v>195</v>
      </c>
      <c r="D128" s="126" t="s">
        <v>122</v>
      </c>
      <c r="E128" s="127" t="s">
        <v>196</v>
      </c>
      <c r="F128" s="128" t="s">
        <v>197</v>
      </c>
      <c r="G128" s="129" t="s">
        <v>125</v>
      </c>
      <c r="H128" s="130">
        <v>3.7669999999999999</v>
      </c>
      <c r="I128" s="131">
        <v>25</v>
      </c>
      <c r="J128" s="132">
        <f>ROUND(I128*H128,2)</f>
        <v>94.18</v>
      </c>
      <c r="K128" s="128" t="s">
        <v>126</v>
      </c>
      <c r="L128" s="31"/>
      <c r="M128" s="133" t="s">
        <v>19</v>
      </c>
      <c r="N128" s="134" t="s">
        <v>47</v>
      </c>
      <c r="P128" s="135">
        <f>O128*H128</f>
        <v>0</v>
      </c>
      <c r="Q128" s="135">
        <v>0</v>
      </c>
      <c r="R128" s="135">
        <f>Q128*H128</f>
        <v>0</v>
      </c>
      <c r="S128" s="135">
        <v>0</v>
      </c>
      <c r="T128" s="136">
        <f>S128*H128</f>
        <v>0</v>
      </c>
      <c r="AR128" s="137" t="s">
        <v>127</v>
      </c>
      <c r="AT128" s="137" t="s">
        <v>122</v>
      </c>
      <c r="AU128" s="137" t="s">
        <v>86</v>
      </c>
      <c r="AY128" s="16" t="s">
        <v>120</v>
      </c>
      <c r="BE128" s="138">
        <f>IF(N128="základní",J128,0)</f>
        <v>94.18</v>
      </c>
      <c r="BF128" s="138">
        <f>IF(N128="snížená",J128,0)</f>
        <v>0</v>
      </c>
      <c r="BG128" s="138">
        <f>IF(N128="zákl. přenesená",J128,0)</f>
        <v>0</v>
      </c>
      <c r="BH128" s="138">
        <f>IF(N128="sníž. přenesená",J128,0)</f>
        <v>0</v>
      </c>
      <c r="BI128" s="138">
        <f>IF(N128="nulová",J128,0)</f>
        <v>0</v>
      </c>
      <c r="BJ128" s="16" t="s">
        <v>84</v>
      </c>
      <c r="BK128" s="138">
        <f>ROUND(I128*H128,2)</f>
        <v>94.18</v>
      </c>
      <c r="BL128" s="16" t="s">
        <v>127</v>
      </c>
      <c r="BM128" s="137" t="s">
        <v>198</v>
      </c>
    </row>
    <row r="129" spans="2:65" s="1" customFormat="1" x14ac:dyDescent="0.2">
      <c r="B129" s="31"/>
      <c r="D129" s="139" t="s">
        <v>129</v>
      </c>
      <c r="F129" s="140" t="s">
        <v>199</v>
      </c>
      <c r="I129" s="141"/>
      <c r="L129" s="31"/>
      <c r="M129" s="142"/>
      <c r="T129" s="50"/>
      <c r="AT129" s="16" t="s">
        <v>129</v>
      </c>
      <c r="AU129" s="16" t="s">
        <v>86</v>
      </c>
    </row>
    <row r="130" spans="2:65" s="1" customFormat="1" ht="16.5" customHeight="1" x14ac:dyDescent="0.2">
      <c r="B130" s="31"/>
      <c r="C130" s="157" t="s">
        <v>200</v>
      </c>
      <c r="D130" s="157" t="s">
        <v>201</v>
      </c>
      <c r="E130" s="158" t="s">
        <v>202</v>
      </c>
      <c r="F130" s="159" t="s">
        <v>203</v>
      </c>
      <c r="G130" s="160" t="s">
        <v>204</v>
      </c>
      <c r="H130" s="161">
        <v>7.4999999999999997E-2</v>
      </c>
      <c r="I130" s="162">
        <v>220</v>
      </c>
      <c r="J130" s="163">
        <f>ROUND(I130*H130,2)</f>
        <v>16.5</v>
      </c>
      <c r="K130" s="159" t="s">
        <v>126</v>
      </c>
      <c r="L130" s="164"/>
      <c r="M130" s="165" t="s">
        <v>19</v>
      </c>
      <c r="N130" s="166" t="s">
        <v>47</v>
      </c>
      <c r="P130" s="135">
        <f>O130*H130</f>
        <v>0</v>
      </c>
      <c r="Q130" s="135">
        <v>1E-3</v>
      </c>
      <c r="R130" s="135">
        <f>Q130*H130</f>
        <v>7.4999999999999993E-5</v>
      </c>
      <c r="S130" s="135">
        <v>0</v>
      </c>
      <c r="T130" s="136">
        <f>S130*H130</f>
        <v>0</v>
      </c>
      <c r="AR130" s="137" t="s">
        <v>180</v>
      </c>
      <c r="AT130" s="137" t="s">
        <v>201</v>
      </c>
      <c r="AU130" s="137" t="s">
        <v>86</v>
      </c>
      <c r="AY130" s="16" t="s">
        <v>120</v>
      </c>
      <c r="BE130" s="138">
        <f>IF(N130="základní",J130,0)</f>
        <v>16.5</v>
      </c>
      <c r="BF130" s="138">
        <f>IF(N130="snížená",J130,0)</f>
        <v>0</v>
      </c>
      <c r="BG130" s="138">
        <f>IF(N130="zákl. přenesená",J130,0)</f>
        <v>0</v>
      </c>
      <c r="BH130" s="138">
        <f>IF(N130="sníž. přenesená",J130,0)</f>
        <v>0</v>
      </c>
      <c r="BI130" s="138">
        <f>IF(N130="nulová",J130,0)</f>
        <v>0</v>
      </c>
      <c r="BJ130" s="16" t="s">
        <v>84</v>
      </c>
      <c r="BK130" s="138">
        <f>ROUND(I130*H130,2)</f>
        <v>16.5</v>
      </c>
      <c r="BL130" s="16" t="s">
        <v>127</v>
      </c>
      <c r="BM130" s="137" t="s">
        <v>205</v>
      </c>
    </row>
    <row r="131" spans="2:65" s="13" customFormat="1" x14ac:dyDescent="0.2">
      <c r="B131" s="150"/>
      <c r="D131" s="144" t="s">
        <v>131</v>
      </c>
      <c r="F131" s="152" t="s">
        <v>206</v>
      </c>
      <c r="H131" s="153">
        <v>7.4999999999999997E-2</v>
      </c>
      <c r="I131" s="154"/>
      <c r="L131" s="150"/>
      <c r="M131" s="155"/>
      <c r="T131" s="156"/>
      <c r="AT131" s="151" t="s">
        <v>131</v>
      </c>
      <c r="AU131" s="151" t="s">
        <v>86</v>
      </c>
      <c r="AV131" s="13" t="s">
        <v>86</v>
      </c>
      <c r="AW131" s="13" t="s">
        <v>4</v>
      </c>
      <c r="AX131" s="13" t="s">
        <v>84</v>
      </c>
      <c r="AY131" s="151" t="s">
        <v>120</v>
      </c>
    </row>
    <row r="132" spans="2:65" s="1" customFormat="1" ht="21.75" customHeight="1" x14ac:dyDescent="0.2">
      <c r="B132" s="31"/>
      <c r="C132" s="126" t="s">
        <v>8</v>
      </c>
      <c r="D132" s="126" t="s">
        <v>122</v>
      </c>
      <c r="E132" s="127" t="s">
        <v>207</v>
      </c>
      <c r="F132" s="128" t="s">
        <v>208</v>
      </c>
      <c r="G132" s="129" t="s">
        <v>125</v>
      </c>
      <c r="H132" s="130">
        <v>3.7669999999999999</v>
      </c>
      <c r="I132" s="131">
        <v>35</v>
      </c>
      <c r="J132" s="132">
        <f>ROUND(I132*H132,2)</f>
        <v>131.85</v>
      </c>
      <c r="K132" s="128" t="s">
        <v>126</v>
      </c>
      <c r="L132" s="31"/>
      <c r="M132" s="133" t="s">
        <v>19</v>
      </c>
      <c r="N132" s="134" t="s">
        <v>47</v>
      </c>
      <c r="P132" s="135">
        <f>O132*H132</f>
        <v>0</v>
      </c>
      <c r="Q132" s="135">
        <v>0</v>
      </c>
      <c r="R132" s="135">
        <f>Q132*H132</f>
        <v>0</v>
      </c>
      <c r="S132" s="135">
        <v>0</v>
      </c>
      <c r="T132" s="136">
        <f>S132*H132</f>
        <v>0</v>
      </c>
      <c r="AR132" s="137" t="s">
        <v>127</v>
      </c>
      <c r="AT132" s="137" t="s">
        <v>122</v>
      </c>
      <c r="AU132" s="137" t="s">
        <v>86</v>
      </c>
      <c r="AY132" s="16" t="s">
        <v>120</v>
      </c>
      <c r="BE132" s="138">
        <f>IF(N132="základní",J132,0)</f>
        <v>131.85</v>
      </c>
      <c r="BF132" s="138">
        <f>IF(N132="snížená",J132,0)</f>
        <v>0</v>
      </c>
      <c r="BG132" s="138">
        <f>IF(N132="zákl. přenesená",J132,0)</f>
        <v>0</v>
      </c>
      <c r="BH132" s="138">
        <f>IF(N132="sníž. přenesená",J132,0)</f>
        <v>0</v>
      </c>
      <c r="BI132" s="138">
        <f>IF(N132="nulová",J132,0)</f>
        <v>0</v>
      </c>
      <c r="BJ132" s="16" t="s">
        <v>84</v>
      </c>
      <c r="BK132" s="138">
        <f>ROUND(I132*H132,2)</f>
        <v>131.85</v>
      </c>
      <c r="BL132" s="16" t="s">
        <v>127</v>
      </c>
      <c r="BM132" s="137" t="s">
        <v>209</v>
      </c>
    </row>
    <row r="133" spans="2:65" s="1" customFormat="1" x14ac:dyDescent="0.2">
      <c r="B133" s="31"/>
      <c r="D133" s="139" t="s">
        <v>129</v>
      </c>
      <c r="F133" s="140" t="s">
        <v>210</v>
      </c>
      <c r="I133" s="141"/>
      <c r="L133" s="31"/>
      <c r="M133" s="142"/>
      <c r="T133" s="50"/>
      <c r="AT133" s="16" t="s">
        <v>129</v>
      </c>
      <c r="AU133" s="16" t="s">
        <v>86</v>
      </c>
    </row>
    <row r="134" spans="2:65" s="1" customFormat="1" ht="21.75" customHeight="1" x14ac:dyDescent="0.2">
      <c r="B134" s="31"/>
      <c r="C134" s="126" t="s">
        <v>211</v>
      </c>
      <c r="D134" s="126" t="s">
        <v>122</v>
      </c>
      <c r="E134" s="127" t="s">
        <v>212</v>
      </c>
      <c r="F134" s="128" t="s">
        <v>213</v>
      </c>
      <c r="G134" s="129" t="s">
        <v>125</v>
      </c>
      <c r="H134" s="130">
        <v>75.991</v>
      </c>
      <c r="I134" s="131">
        <v>45</v>
      </c>
      <c r="J134" s="132">
        <f>ROUND(I134*H134,2)</f>
        <v>3419.6</v>
      </c>
      <c r="K134" s="128" t="s">
        <v>126</v>
      </c>
      <c r="L134" s="31"/>
      <c r="M134" s="133" t="s">
        <v>19</v>
      </c>
      <c r="N134" s="134" t="s">
        <v>47</v>
      </c>
      <c r="P134" s="135">
        <f>O134*H134</f>
        <v>0</v>
      </c>
      <c r="Q134" s="135">
        <v>0</v>
      </c>
      <c r="R134" s="135">
        <f>Q134*H134</f>
        <v>0</v>
      </c>
      <c r="S134" s="135">
        <v>0</v>
      </c>
      <c r="T134" s="136">
        <f>S134*H134</f>
        <v>0</v>
      </c>
      <c r="AR134" s="137" t="s">
        <v>127</v>
      </c>
      <c r="AT134" s="137" t="s">
        <v>122</v>
      </c>
      <c r="AU134" s="137" t="s">
        <v>86</v>
      </c>
      <c r="AY134" s="16" t="s">
        <v>120</v>
      </c>
      <c r="BE134" s="138">
        <f>IF(N134="základní",J134,0)</f>
        <v>3419.6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16" t="s">
        <v>84</v>
      </c>
      <c r="BK134" s="138">
        <f>ROUND(I134*H134,2)</f>
        <v>3419.6</v>
      </c>
      <c r="BL134" s="16" t="s">
        <v>127</v>
      </c>
      <c r="BM134" s="137" t="s">
        <v>214</v>
      </c>
    </row>
    <row r="135" spans="2:65" s="1" customFormat="1" x14ac:dyDescent="0.2">
      <c r="B135" s="31"/>
      <c r="D135" s="139" t="s">
        <v>129</v>
      </c>
      <c r="F135" s="140" t="s">
        <v>215</v>
      </c>
      <c r="I135" s="141"/>
      <c r="L135" s="31"/>
      <c r="M135" s="142"/>
      <c r="T135" s="50"/>
      <c r="AT135" s="16" t="s">
        <v>129</v>
      </c>
      <c r="AU135" s="16" t="s">
        <v>86</v>
      </c>
    </row>
    <row r="136" spans="2:65" s="12" customFormat="1" x14ac:dyDescent="0.2">
      <c r="B136" s="143"/>
      <c r="D136" s="144" t="s">
        <v>131</v>
      </c>
      <c r="E136" s="145" t="s">
        <v>19</v>
      </c>
      <c r="F136" s="146" t="s">
        <v>216</v>
      </c>
      <c r="H136" s="145" t="s">
        <v>19</v>
      </c>
      <c r="I136" s="147"/>
      <c r="L136" s="143"/>
      <c r="M136" s="148"/>
      <c r="T136" s="149"/>
      <c r="AT136" s="145" t="s">
        <v>131</v>
      </c>
      <c r="AU136" s="145" t="s">
        <v>86</v>
      </c>
      <c r="AV136" s="12" t="s">
        <v>84</v>
      </c>
      <c r="AW136" s="12" t="s">
        <v>36</v>
      </c>
      <c r="AX136" s="12" t="s">
        <v>76</v>
      </c>
      <c r="AY136" s="145" t="s">
        <v>120</v>
      </c>
    </row>
    <row r="137" spans="2:65" s="13" customFormat="1" x14ac:dyDescent="0.2">
      <c r="B137" s="150"/>
      <c r="D137" s="144" t="s">
        <v>131</v>
      </c>
      <c r="E137" s="151" t="s">
        <v>19</v>
      </c>
      <c r="F137" s="152" t="s">
        <v>217</v>
      </c>
      <c r="H137" s="153">
        <v>57.741999999999997</v>
      </c>
      <c r="I137" s="154"/>
      <c r="L137" s="150"/>
      <c r="M137" s="155"/>
      <c r="T137" s="156"/>
      <c r="AT137" s="151" t="s">
        <v>131</v>
      </c>
      <c r="AU137" s="151" t="s">
        <v>86</v>
      </c>
      <c r="AV137" s="13" t="s">
        <v>86</v>
      </c>
      <c r="AW137" s="13" t="s">
        <v>36</v>
      </c>
      <c r="AX137" s="13" t="s">
        <v>76</v>
      </c>
      <c r="AY137" s="151" t="s">
        <v>120</v>
      </c>
    </row>
    <row r="138" spans="2:65" s="12" customFormat="1" x14ac:dyDescent="0.2">
      <c r="B138" s="143"/>
      <c r="D138" s="144" t="s">
        <v>131</v>
      </c>
      <c r="E138" s="145" t="s">
        <v>19</v>
      </c>
      <c r="F138" s="146" t="s">
        <v>218</v>
      </c>
      <c r="H138" s="145" t="s">
        <v>19</v>
      </c>
      <c r="I138" s="147"/>
      <c r="L138" s="143"/>
      <c r="M138" s="148"/>
      <c r="T138" s="149"/>
      <c r="AT138" s="145" t="s">
        <v>131</v>
      </c>
      <c r="AU138" s="145" t="s">
        <v>86</v>
      </c>
      <c r="AV138" s="12" t="s">
        <v>84</v>
      </c>
      <c r="AW138" s="12" t="s">
        <v>36</v>
      </c>
      <c r="AX138" s="12" t="s">
        <v>76</v>
      </c>
      <c r="AY138" s="145" t="s">
        <v>120</v>
      </c>
    </row>
    <row r="139" spans="2:65" s="13" customFormat="1" x14ac:dyDescent="0.2">
      <c r="B139" s="150"/>
      <c r="D139" s="144" t="s">
        <v>131</v>
      </c>
      <c r="E139" s="151" t="s">
        <v>19</v>
      </c>
      <c r="F139" s="152" t="s">
        <v>219</v>
      </c>
      <c r="H139" s="153">
        <v>18.248999999999999</v>
      </c>
      <c r="I139" s="154"/>
      <c r="L139" s="150"/>
      <c r="M139" s="155"/>
      <c r="T139" s="156"/>
      <c r="AT139" s="151" t="s">
        <v>131</v>
      </c>
      <c r="AU139" s="151" t="s">
        <v>86</v>
      </c>
      <c r="AV139" s="13" t="s">
        <v>86</v>
      </c>
      <c r="AW139" s="13" t="s">
        <v>36</v>
      </c>
      <c r="AX139" s="13" t="s">
        <v>76</v>
      </c>
      <c r="AY139" s="151" t="s">
        <v>120</v>
      </c>
    </row>
    <row r="140" spans="2:65" s="1" customFormat="1" ht="16.5" customHeight="1" x14ac:dyDescent="0.2">
      <c r="B140" s="31"/>
      <c r="C140" s="126" t="s">
        <v>220</v>
      </c>
      <c r="D140" s="126" t="s">
        <v>122</v>
      </c>
      <c r="E140" s="127" t="s">
        <v>221</v>
      </c>
      <c r="F140" s="128" t="s">
        <v>222</v>
      </c>
      <c r="G140" s="129" t="s">
        <v>125</v>
      </c>
      <c r="H140" s="130">
        <v>3.7669999999999999</v>
      </c>
      <c r="I140" s="131">
        <v>50</v>
      </c>
      <c r="J140" s="132">
        <f>ROUND(I140*H140,2)</f>
        <v>188.35</v>
      </c>
      <c r="K140" s="128" t="s">
        <v>126</v>
      </c>
      <c r="L140" s="31"/>
      <c r="M140" s="133" t="s">
        <v>19</v>
      </c>
      <c r="N140" s="134" t="s">
        <v>47</v>
      </c>
      <c r="P140" s="135">
        <f>O140*H140</f>
        <v>0</v>
      </c>
      <c r="Q140" s="135">
        <v>0</v>
      </c>
      <c r="R140" s="135">
        <f>Q140*H140</f>
        <v>0</v>
      </c>
      <c r="S140" s="135">
        <v>0</v>
      </c>
      <c r="T140" s="136">
        <f>S140*H140</f>
        <v>0</v>
      </c>
      <c r="AR140" s="137" t="s">
        <v>127</v>
      </c>
      <c r="AT140" s="137" t="s">
        <v>122</v>
      </c>
      <c r="AU140" s="137" t="s">
        <v>86</v>
      </c>
      <c r="AY140" s="16" t="s">
        <v>120</v>
      </c>
      <c r="BE140" s="138">
        <f>IF(N140="základní",J140,0)</f>
        <v>188.35</v>
      </c>
      <c r="BF140" s="138">
        <f>IF(N140="snížená",J140,0)</f>
        <v>0</v>
      </c>
      <c r="BG140" s="138">
        <f>IF(N140="zákl. přenesená",J140,0)</f>
        <v>0</v>
      </c>
      <c r="BH140" s="138">
        <f>IF(N140="sníž. přenesená",J140,0)</f>
        <v>0</v>
      </c>
      <c r="BI140" s="138">
        <f>IF(N140="nulová",J140,0)</f>
        <v>0</v>
      </c>
      <c r="BJ140" s="16" t="s">
        <v>84</v>
      </c>
      <c r="BK140" s="138">
        <f>ROUND(I140*H140,2)</f>
        <v>188.35</v>
      </c>
      <c r="BL140" s="16" t="s">
        <v>127</v>
      </c>
      <c r="BM140" s="137" t="s">
        <v>223</v>
      </c>
    </row>
    <row r="141" spans="2:65" s="1" customFormat="1" x14ac:dyDescent="0.2">
      <c r="B141" s="31"/>
      <c r="D141" s="139" t="s">
        <v>129</v>
      </c>
      <c r="F141" s="140" t="s">
        <v>224</v>
      </c>
      <c r="I141" s="141"/>
      <c r="L141" s="31"/>
      <c r="M141" s="142"/>
      <c r="T141" s="50"/>
      <c r="AT141" s="16" t="s">
        <v>129</v>
      </c>
      <c r="AU141" s="16" t="s">
        <v>86</v>
      </c>
    </row>
    <row r="142" spans="2:65" s="1" customFormat="1" ht="16.5" customHeight="1" x14ac:dyDescent="0.2">
      <c r="B142" s="31"/>
      <c r="C142" s="126" t="s">
        <v>225</v>
      </c>
      <c r="D142" s="126" t="s">
        <v>122</v>
      </c>
      <c r="E142" s="127" t="s">
        <v>226</v>
      </c>
      <c r="F142" s="128" t="s">
        <v>227</v>
      </c>
      <c r="G142" s="129" t="s">
        <v>125</v>
      </c>
      <c r="H142" s="130">
        <v>3.7669999999999999</v>
      </c>
      <c r="I142" s="131">
        <v>50</v>
      </c>
      <c r="J142" s="132">
        <f>ROUND(I142*H142,2)</f>
        <v>188.35</v>
      </c>
      <c r="K142" s="128" t="s">
        <v>126</v>
      </c>
      <c r="L142" s="31"/>
      <c r="M142" s="133" t="s">
        <v>19</v>
      </c>
      <c r="N142" s="134" t="s">
        <v>47</v>
      </c>
      <c r="P142" s="135">
        <f>O142*H142</f>
        <v>0</v>
      </c>
      <c r="Q142" s="135">
        <v>0</v>
      </c>
      <c r="R142" s="135">
        <f>Q142*H142</f>
        <v>0</v>
      </c>
      <c r="S142" s="135">
        <v>0</v>
      </c>
      <c r="T142" s="136">
        <f>S142*H142</f>
        <v>0</v>
      </c>
      <c r="AR142" s="137" t="s">
        <v>127</v>
      </c>
      <c r="AT142" s="137" t="s">
        <v>122</v>
      </c>
      <c r="AU142" s="137" t="s">
        <v>86</v>
      </c>
      <c r="AY142" s="16" t="s">
        <v>120</v>
      </c>
      <c r="BE142" s="138">
        <f>IF(N142="základní",J142,0)</f>
        <v>188.35</v>
      </c>
      <c r="BF142" s="138">
        <f>IF(N142="snížená",J142,0)</f>
        <v>0</v>
      </c>
      <c r="BG142" s="138">
        <f>IF(N142="zákl. přenesená",J142,0)</f>
        <v>0</v>
      </c>
      <c r="BH142" s="138">
        <f>IF(N142="sníž. přenesená",J142,0)</f>
        <v>0</v>
      </c>
      <c r="BI142" s="138">
        <f>IF(N142="nulová",J142,0)</f>
        <v>0</v>
      </c>
      <c r="BJ142" s="16" t="s">
        <v>84</v>
      </c>
      <c r="BK142" s="138">
        <f>ROUND(I142*H142,2)</f>
        <v>188.35</v>
      </c>
      <c r="BL142" s="16" t="s">
        <v>127</v>
      </c>
      <c r="BM142" s="137" t="s">
        <v>228</v>
      </c>
    </row>
    <row r="143" spans="2:65" s="1" customFormat="1" x14ac:dyDescent="0.2">
      <c r="B143" s="31"/>
      <c r="D143" s="139" t="s">
        <v>129</v>
      </c>
      <c r="F143" s="140" t="s">
        <v>229</v>
      </c>
      <c r="I143" s="141"/>
      <c r="L143" s="31"/>
      <c r="M143" s="142"/>
      <c r="T143" s="50"/>
      <c r="AT143" s="16" t="s">
        <v>129</v>
      </c>
      <c r="AU143" s="16" t="s">
        <v>86</v>
      </c>
    </row>
    <row r="144" spans="2:65" s="1" customFormat="1" ht="24.2" customHeight="1" x14ac:dyDescent="0.2">
      <c r="B144" s="31"/>
      <c r="C144" s="126" t="s">
        <v>230</v>
      </c>
      <c r="D144" s="126" t="s">
        <v>122</v>
      </c>
      <c r="E144" s="127" t="s">
        <v>231</v>
      </c>
      <c r="F144" s="128" t="s">
        <v>232</v>
      </c>
      <c r="G144" s="129" t="s">
        <v>125</v>
      </c>
      <c r="H144" s="130">
        <v>3.7669999999999999</v>
      </c>
      <c r="I144" s="131">
        <v>50</v>
      </c>
      <c r="J144" s="132">
        <f>ROUND(I144*H144,2)</f>
        <v>188.35</v>
      </c>
      <c r="K144" s="128" t="s">
        <v>126</v>
      </c>
      <c r="L144" s="31"/>
      <c r="M144" s="133" t="s">
        <v>19</v>
      </c>
      <c r="N144" s="134" t="s">
        <v>47</v>
      </c>
      <c r="P144" s="135">
        <f>O144*H144</f>
        <v>0</v>
      </c>
      <c r="Q144" s="135">
        <v>0</v>
      </c>
      <c r="R144" s="135">
        <f>Q144*H144</f>
        <v>0</v>
      </c>
      <c r="S144" s="135">
        <v>0</v>
      </c>
      <c r="T144" s="136">
        <f>S144*H144</f>
        <v>0</v>
      </c>
      <c r="AR144" s="137" t="s">
        <v>127</v>
      </c>
      <c r="AT144" s="137" t="s">
        <v>122</v>
      </c>
      <c r="AU144" s="137" t="s">
        <v>86</v>
      </c>
      <c r="AY144" s="16" t="s">
        <v>120</v>
      </c>
      <c r="BE144" s="138">
        <f>IF(N144="základní",J144,0)</f>
        <v>188.35</v>
      </c>
      <c r="BF144" s="138">
        <f>IF(N144="snížená",J144,0)</f>
        <v>0</v>
      </c>
      <c r="BG144" s="138">
        <f>IF(N144="zákl. přenesená",J144,0)</f>
        <v>0</v>
      </c>
      <c r="BH144" s="138">
        <f>IF(N144="sníž. přenesená",J144,0)</f>
        <v>0</v>
      </c>
      <c r="BI144" s="138">
        <f>IF(N144="nulová",J144,0)</f>
        <v>0</v>
      </c>
      <c r="BJ144" s="16" t="s">
        <v>84</v>
      </c>
      <c r="BK144" s="138">
        <f>ROUND(I144*H144,2)</f>
        <v>188.35</v>
      </c>
      <c r="BL144" s="16" t="s">
        <v>127</v>
      </c>
      <c r="BM144" s="137" t="s">
        <v>233</v>
      </c>
    </row>
    <row r="145" spans="2:65" s="1" customFormat="1" x14ac:dyDescent="0.2">
      <c r="B145" s="31"/>
      <c r="D145" s="139" t="s">
        <v>129</v>
      </c>
      <c r="F145" s="140" t="s">
        <v>234</v>
      </c>
      <c r="I145" s="141"/>
      <c r="L145" s="31"/>
      <c r="M145" s="142"/>
      <c r="T145" s="50"/>
      <c r="AT145" s="16" t="s">
        <v>129</v>
      </c>
      <c r="AU145" s="16" t="s">
        <v>86</v>
      </c>
    </row>
    <row r="146" spans="2:65" s="11" customFormat="1" ht="22.9" customHeight="1" x14ac:dyDescent="0.2">
      <c r="B146" s="114"/>
      <c r="D146" s="115" t="s">
        <v>75</v>
      </c>
      <c r="E146" s="124" t="s">
        <v>160</v>
      </c>
      <c r="F146" s="124" t="s">
        <v>235</v>
      </c>
      <c r="I146" s="117"/>
      <c r="J146" s="125">
        <f>BK146</f>
        <v>91199.700000000012</v>
      </c>
      <c r="L146" s="114"/>
      <c r="M146" s="119"/>
      <c r="P146" s="120">
        <f>SUM(P147:P166)</f>
        <v>0</v>
      </c>
      <c r="R146" s="120">
        <f>SUM(R147:R166)</f>
        <v>30.591702399999999</v>
      </c>
      <c r="T146" s="121">
        <f>SUM(T147:T166)</f>
        <v>0</v>
      </c>
      <c r="AR146" s="115" t="s">
        <v>84</v>
      </c>
      <c r="AT146" s="122" t="s">
        <v>75</v>
      </c>
      <c r="AU146" s="122" t="s">
        <v>84</v>
      </c>
      <c r="AY146" s="115" t="s">
        <v>120</v>
      </c>
      <c r="BK146" s="123">
        <f>SUM(BK147:BK166)</f>
        <v>91199.700000000012</v>
      </c>
    </row>
    <row r="147" spans="2:65" s="1" customFormat="1" ht="33" customHeight="1" x14ac:dyDescent="0.2">
      <c r="B147" s="31"/>
      <c r="C147" s="126" t="s">
        <v>236</v>
      </c>
      <c r="D147" s="126" t="s">
        <v>122</v>
      </c>
      <c r="E147" s="127" t="s">
        <v>237</v>
      </c>
      <c r="F147" s="128" t="s">
        <v>238</v>
      </c>
      <c r="G147" s="129" t="s">
        <v>125</v>
      </c>
      <c r="H147" s="130">
        <v>76.808999999999997</v>
      </c>
      <c r="I147" s="131">
        <v>55</v>
      </c>
      <c r="J147" s="132">
        <f>ROUND(I147*H147,2)</f>
        <v>4224.5</v>
      </c>
      <c r="K147" s="128" t="s">
        <v>126</v>
      </c>
      <c r="L147" s="31"/>
      <c r="M147" s="133" t="s">
        <v>19</v>
      </c>
      <c r="N147" s="134" t="s">
        <v>47</v>
      </c>
      <c r="P147" s="135">
        <f>O147*H147</f>
        <v>0</v>
      </c>
      <c r="Q147" s="135">
        <v>0</v>
      </c>
      <c r="R147" s="135">
        <f>Q147*H147</f>
        <v>0</v>
      </c>
      <c r="S147" s="135">
        <v>0</v>
      </c>
      <c r="T147" s="136">
        <f>S147*H147</f>
        <v>0</v>
      </c>
      <c r="AR147" s="137" t="s">
        <v>127</v>
      </c>
      <c r="AT147" s="137" t="s">
        <v>122</v>
      </c>
      <c r="AU147" s="137" t="s">
        <v>86</v>
      </c>
      <c r="AY147" s="16" t="s">
        <v>120</v>
      </c>
      <c r="BE147" s="138">
        <f>IF(N147="základní",J147,0)</f>
        <v>4224.5</v>
      </c>
      <c r="BF147" s="138">
        <f>IF(N147="snížená",J147,0)</f>
        <v>0</v>
      </c>
      <c r="BG147" s="138">
        <f>IF(N147="zákl. přenesená",J147,0)</f>
        <v>0</v>
      </c>
      <c r="BH147" s="138">
        <f>IF(N147="sníž. přenesená",J147,0)</f>
        <v>0</v>
      </c>
      <c r="BI147" s="138">
        <f>IF(N147="nulová",J147,0)</f>
        <v>0</v>
      </c>
      <c r="BJ147" s="16" t="s">
        <v>84</v>
      </c>
      <c r="BK147" s="138">
        <f>ROUND(I147*H147,2)</f>
        <v>4224.5</v>
      </c>
      <c r="BL147" s="16" t="s">
        <v>127</v>
      </c>
      <c r="BM147" s="137" t="s">
        <v>239</v>
      </c>
    </row>
    <row r="148" spans="2:65" s="1" customFormat="1" x14ac:dyDescent="0.2">
      <c r="B148" s="31"/>
      <c r="D148" s="139" t="s">
        <v>129</v>
      </c>
      <c r="F148" s="140" t="s">
        <v>240</v>
      </c>
      <c r="I148" s="141"/>
      <c r="L148" s="31"/>
      <c r="M148" s="142"/>
      <c r="T148" s="50"/>
      <c r="AT148" s="16" t="s">
        <v>129</v>
      </c>
      <c r="AU148" s="16" t="s">
        <v>86</v>
      </c>
    </row>
    <row r="149" spans="2:65" s="12" customFormat="1" x14ac:dyDescent="0.2">
      <c r="B149" s="143"/>
      <c r="D149" s="144" t="s">
        <v>131</v>
      </c>
      <c r="E149" s="145" t="s">
        <v>19</v>
      </c>
      <c r="F149" s="146" t="s">
        <v>141</v>
      </c>
      <c r="H149" s="145" t="s">
        <v>19</v>
      </c>
      <c r="I149" s="147"/>
      <c r="L149" s="143"/>
      <c r="M149" s="148"/>
      <c r="T149" s="149"/>
      <c r="AT149" s="145" t="s">
        <v>131</v>
      </c>
      <c r="AU149" s="145" t="s">
        <v>86</v>
      </c>
      <c r="AV149" s="12" t="s">
        <v>84</v>
      </c>
      <c r="AW149" s="12" t="s">
        <v>36</v>
      </c>
      <c r="AX149" s="12" t="s">
        <v>76</v>
      </c>
      <c r="AY149" s="145" t="s">
        <v>120</v>
      </c>
    </row>
    <row r="150" spans="2:65" s="13" customFormat="1" x14ac:dyDescent="0.2">
      <c r="B150" s="150"/>
      <c r="D150" s="144" t="s">
        <v>131</v>
      </c>
      <c r="E150" s="151" t="s">
        <v>19</v>
      </c>
      <c r="F150" s="152" t="s">
        <v>241</v>
      </c>
      <c r="H150" s="153">
        <v>76.808999999999997</v>
      </c>
      <c r="I150" s="154"/>
      <c r="L150" s="150"/>
      <c r="M150" s="155"/>
      <c r="T150" s="156"/>
      <c r="AT150" s="151" t="s">
        <v>131</v>
      </c>
      <c r="AU150" s="151" t="s">
        <v>86</v>
      </c>
      <c r="AV150" s="13" t="s">
        <v>86</v>
      </c>
      <c r="AW150" s="13" t="s">
        <v>36</v>
      </c>
      <c r="AX150" s="13" t="s">
        <v>76</v>
      </c>
      <c r="AY150" s="151" t="s">
        <v>120</v>
      </c>
    </row>
    <row r="151" spans="2:65" s="1" customFormat="1" ht="16.5" customHeight="1" x14ac:dyDescent="0.2">
      <c r="B151" s="31"/>
      <c r="C151" s="157" t="s">
        <v>242</v>
      </c>
      <c r="D151" s="157" t="s">
        <v>201</v>
      </c>
      <c r="E151" s="158" t="s">
        <v>243</v>
      </c>
      <c r="F151" s="159" t="s">
        <v>244</v>
      </c>
      <c r="G151" s="160" t="s">
        <v>170</v>
      </c>
      <c r="H151" s="161">
        <v>27.651</v>
      </c>
      <c r="I151" s="162">
        <v>250</v>
      </c>
      <c r="J151" s="163">
        <f>ROUND(I151*H151,2)</f>
        <v>6912.75</v>
      </c>
      <c r="K151" s="159" t="s">
        <v>126</v>
      </c>
      <c r="L151" s="164"/>
      <c r="M151" s="165" t="s">
        <v>19</v>
      </c>
      <c r="N151" s="166" t="s">
        <v>47</v>
      </c>
      <c r="P151" s="135">
        <f>O151*H151</f>
        <v>0</v>
      </c>
      <c r="Q151" s="135">
        <v>1</v>
      </c>
      <c r="R151" s="135">
        <f>Q151*H151</f>
        <v>27.651</v>
      </c>
      <c r="S151" s="135">
        <v>0</v>
      </c>
      <c r="T151" s="136">
        <f>S151*H151</f>
        <v>0</v>
      </c>
      <c r="AR151" s="137" t="s">
        <v>180</v>
      </c>
      <c r="AT151" s="137" t="s">
        <v>201</v>
      </c>
      <c r="AU151" s="137" t="s">
        <v>86</v>
      </c>
      <c r="AY151" s="16" t="s">
        <v>120</v>
      </c>
      <c r="BE151" s="138">
        <f>IF(N151="základní",J151,0)</f>
        <v>6912.75</v>
      </c>
      <c r="BF151" s="138">
        <f>IF(N151="snížená",J151,0)</f>
        <v>0</v>
      </c>
      <c r="BG151" s="138">
        <f>IF(N151="zákl. přenesená",J151,0)</f>
        <v>0</v>
      </c>
      <c r="BH151" s="138">
        <f>IF(N151="sníž. přenesená",J151,0)</f>
        <v>0</v>
      </c>
      <c r="BI151" s="138">
        <f>IF(N151="nulová",J151,0)</f>
        <v>0</v>
      </c>
      <c r="BJ151" s="16" t="s">
        <v>84</v>
      </c>
      <c r="BK151" s="138">
        <f>ROUND(I151*H151,2)</f>
        <v>6912.75</v>
      </c>
      <c r="BL151" s="16" t="s">
        <v>127</v>
      </c>
      <c r="BM151" s="137" t="s">
        <v>245</v>
      </c>
    </row>
    <row r="152" spans="2:65" s="13" customFormat="1" x14ac:dyDescent="0.2">
      <c r="B152" s="150"/>
      <c r="D152" s="144" t="s">
        <v>131</v>
      </c>
      <c r="F152" s="152" t="s">
        <v>246</v>
      </c>
      <c r="H152" s="153">
        <v>27.651</v>
      </c>
      <c r="I152" s="154"/>
      <c r="L152" s="150"/>
      <c r="M152" s="155"/>
      <c r="T152" s="156"/>
      <c r="AT152" s="151" t="s">
        <v>131</v>
      </c>
      <c r="AU152" s="151" t="s">
        <v>86</v>
      </c>
      <c r="AV152" s="13" t="s">
        <v>86</v>
      </c>
      <c r="AW152" s="13" t="s">
        <v>4</v>
      </c>
      <c r="AX152" s="13" t="s">
        <v>84</v>
      </c>
      <c r="AY152" s="151" t="s">
        <v>120</v>
      </c>
    </row>
    <row r="153" spans="2:65" s="1" customFormat="1" ht="21.75" customHeight="1" x14ac:dyDescent="0.2">
      <c r="B153" s="31"/>
      <c r="C153" s="126" t="s">
        <v>247</v>
      </c>
      <c r="D153" s="126" t="s">
        <v>122</v>
      </c>
      <c r="E153" s="127" t="s">
        <v>248</v>
      </c>
      <c r="F153" s="128" t="s">
        <v>249</v>
      </c>
      <c r="G153" s="129" t="s">
        <v>125</v>
      </c>
      <c r="H153" s="130">
        <v>57.741999999999997</v>
      </c>
      <c r="I153" s="131">
        <v>365</v>
      </c>
      <c r="J153" s="132">
        <f>ROUND(I153*H153,2)</f>
        <v>21075.83</v>
      </c>
      <c r="K153" s="128" t="s">
        <v>126</v>
      </c>
      <c r="L153" s="31"/>
      <c r="M153" s="133" t="s">
        <v>19</v>
      </c>
      <c r="N153" s="134" t="s">
        <v>47</v>
      </c>
      <c r="P153" s="135">
        <f>O153*H153</f>
        <v>0</v>
      </c>
      <c r="Q153" s="135">
        <v>0</v>
      </c>
      <c r="R153" s="135">
        <f>Q153*H153</f>
        <v>0</v>
      </c>
      <c r="S153" s="135">
        <v>0</v>
      </c>
      <c r="T153" s="136">
        <f>S153*H153</f>
        <v>0</v>
      </c>
      <c r="AR153" s="137" t="s">
        <v>127</v>
      </c>
      <c r="AT153" s="137" t="s">
        <v>122</v>
      </c>
      <c r="AU153" s="137" t="s">
        <v>86</v>
      </c>
      <c r="AY153" s="16" t="s">
        <v>120</v>
      </c>
      <c r="BE153" s="138">
        <f>IF(N153="základní",J153,0)</f>
        <v>21075.83</v>
      </c>
      <c r="BF153" s="138">
        <f>IF(N153="snížená",J153,0)</f>
        <v>0</v>
      </c>
      <c r="BG153" s="138">
        <f>IF(N153="zákl. přenesená",J153,0)</f>
        <v>0</v>
      </c>
      <c r="BH153" s="138">
        <f>IF(N153="sníž. přenesená",J153,0)</f>
        <v>0</v>
      </c>
      <c r="BI153" s="138">
        <f>IF(N153="nulová",J153,0)</f>
        <v>0</v>
      </c>
      <c r="BJ153" s="16" t="s">
        <v>84</v>
      </c>
      <c r="BK153" s="138">
        <f>ROUND(I153*H153,2)</f>
        <v>21075.83</v>
      </c>
      <c r="BL153" s="16" t="s">
        <v>127</v>
      </c>
      <c r="BM153" s="137" t="s">
        <v>250</v>
      </c>
    </row>
    <row r="154" spans="2:65" s="1" customFormat="1" x14ac:dyDescent="0.2">
      <c r="B154" s="31"/>
      <c r="D154" s="139" t="s">
        <v>129</v>
      </c>
      <c r="F154" s="140" t="s">
        <v>251</v>
      </c>
      <c r="I154" s="141"/>
      <c r="L154" s="31"/>
      <c r="M154" s="142"/>
      <c r="T154" s="50"/>
      <c r="AT154" s="16" t="s">
        <v>129</v>
      </c>
      <c r="AU154" s="16" t="s">
        <v>86</v>
      </c>
    </row>
    <row r="155" spans="2:65" s="12" customFormat="1" x14ac:dyDescent="0.2">
      <c r="B155" s="143"/>
      <c r="D155" s="144" t="s">
        <v>131</v>
      </c>
      <c r="E155" s="145" t="s">
        <v>19</v>
      </c>
      <c r="F155" s="146" t="s">
        <v>252</v>
      </c>
      <c r="H155" s="145" t="s">
        <v>19</v>
      </c>
      <c r="I155" s="147"/>
      <c r="L155" s="143"/>
      <c r="M155" s="148"/>
      <c r="T155" s="149"/>
      <c r="AT155" s="145" t="s">
        <v>131</v>
      </c>
      <c r="AU155" s="145" t="s">
        <v>86</v>
      </c>
      <c r="AV155" s="12" t="s">
        <v>84</v>
      </c>
      <c r="AW155" s="12" t="s">
        <v>36</v>
      </c>
      <c r="AX155" s="12" t="s">
        <v>76</v>
      </c>
      <c r="AY155" s="145" t="s">
        <v>120</v>
      </c>
    </row>
    <row r="156" spans="2:65" s="13" customFormat="1" x14ac:dyDescent="0.2">
      <c r="B156" s="150"/>
      <c r="D156" s="144" t="s">
        <v>131</v>
      </c>
      <c r="E156" s="151" t="s">
        <v>19</v>
      </c>
      <c r="F156" s="152" t="s">
        <v>253</v>
      </c>
      <c r="H156" s="153">
        <v>64.41</v>
      </c>
      <c r="I156" s="154"/>
      <c r="L156" s="150"/>
      <c r="M156" s="155"/>
      <c r="T156" s="156"/>
      <c r="AT156" s="151" t="s">
        <v>131</v>
      </c>
      <c r="AU156" s="151" t="s">
        <v>86</v>
      </c>
      <c r="AV156" s="13" t="s">
        <v>86</v>
      </c>
      <c r="AW156" s="13" t="s">
        <v>36</v>
      </c>
      <c r="AX156" s="13" t="s">
        <v>76</v>
      </c>
      <c r="AY156" s="151" t="s">
        <v>120</v>
      </c>
    </row>
    <row r="157" spans="2:65" s="12" customFormat="1" x14ac:dyDescent="0.2">
      <c r="B157" s="143"/>
      <c r="D157" s="144" t="s">
        <v>131</v>
      </c>
      <c r="E157" s="145" t="s">
        <v>19</v>
      </c>
      <c r="F157" s="146" t="s">
        <v>254</v>
      </c>
      <c r="H157" s="145" t="s">
        <v>19</v>
      </c>
      <c r="I157" s="147"/>
      <c r="L157" s="143"/>
      <c r="M157" s="148"/>
      <c r="T157" s="149"/>
      <c r="AT157" s="145" t="s">
        <v>131</v>
      </c>
      <c r="AU157" s="145" t="s">
        <v>86</v>
      </c>
      <c r="AV157" s="12" t="s">
        <v>84</v>
      </c>
      <c r="AW157" s="12" t="s">
        <v>36</v>
      </c>
      <c r="AX157" s="12" t="s">
        <v>76</v>
      </c>
      <c r="AY157" s="145" t="s">
        <v>120</v>
      </c>
    </row>
    <row r="158" spans="2:65" s="13" customFormat="1" x14ac:dyDescent="0.2">
      <c r="B158" s="150"/>
      <c r="D158" s="144" t="s">
        <v>131</v>
      </c>
      <c r="E158" s="151" t="s">
        <v>19</v>
      </c>
      <c r="F158" s="152" t="s">
        <v>255</v>
      </c>
      <c r="H158" s="153">
        <v>-3.1579999999999999</v>
      </c>
      <c r="I158" s="154"/>
      <c r="L158" s="150"/>
      <c r="M158" s="155"/>
      <c r="T158" s="156"/>
      <c r="AT158" s="151" t="s">
        <v>131</v>
      </c>
      <c r="AU158" s="151" t="s">
        <v>86</v>
      </c>
      <c r="AV158" s="13" t="s">
        <v>86</v>
      </c>
      <c r="AW158" s="13" t="s">
        <v>36</v>
      </c>
      <c r="AX158" s="13" t="s">
        <v>76</v>
      </c>
      <c r="AY158" s="151" t="s">
        <v>120</v>
      </c>
    </row>
    <row r="159" spans="2:65" s="12" customFormat="1" x14ac:dyDescent="0.2">
      <c r="B159" s="143"/>
      <c r="D159" s="144" t="s">
        <v>131</v>
      </c>
      <c r="E159" s="145" t="s">
        <v>19</v>
      </c>
      <c r="F159" s="146" t="s">
        <v>256</v>
      </c>
      <c r="H159" s="145" t="s">
        <v>19</v>
      </c>
      <c r="I159" s="147"/>
      <c r="L159" s="143"/>
      <c r="M159" s="148"/>
      <c r="T159" s="149"/>
      <c r="AT159" s="145" t="s">
        <v>131</v>
      </c>
      <c r="AU159" s="145" t="s">
        <v>86</v>
      </c>
      <c r="AV159" s="12" t="s">
        <v>84</v>
      </c>
      <c r="AW159" s="12" t="s">
        <v>36</v>
      </c>
      <c r="AX159" s="12" t="s">
        <v>76</v>
      </c>
      <c r="AY159" s="145" t="s">
        <v>120</v>
      </c>
    </row>
    <row r="160" spans="2:65" s="13" customFormat="1" x14ac:dyDescent="0.2">
      <c r="B160" s="150"/>
      <c r="D160" s="144" t="s">
        <v>131</v>
      </c>
      <c r="E160" s="151" t="s">
        <v>19</v>
      </c>
      <c r="F160" s="152" t="s">
        <v>257</v>
      </c>
      <c r="H160" s="153">
        <v>-3.51</v>
      </c>
      <c r="I160" s="154"/>
      <c r="L160" s="150"/>
      <c r="M160" s="155"/>
      <c r="T160" s="156"/>
      <c r="AT160" s="151" t="s">
        <v>131</v>
      </c>
      <c r="AU160" s="151" t="s">
        <v>86</v>
      </c>
      <c r="AV160" s="13" t="s">
        <v>86</v>
      </c>
      <c r="AW160" s="13" t="s">
        <v>36</v>
      </c>
      <c r="AX160" s="13" t="s">
        <v>76</v>
      </c>
      <c r="AY160" s="151" t="s">
        <v>120</v>
      </c>
    </row>
    <row r="161" spans="2:65" s="1" customFormat="1" ht="33" customHeight="1" x14ac:dyDescent="0.2">
      <c r="B161" s="31"/>
      <c r="C161" s="126" t="s">
        <v>258</v>
      </c>
      <c r="D161" s="126" t="s">
        <v>122</v>
      </c>
      <c r="E161" s="127" t="s">
        <v>259</v>
      </c>
      <c r="F161" s="128" t="s">
        <v>260</v>
      </c>
      <c r="G161" s="129" t="s">
        <v>125</v>
      </c>
      <c r="H161" s="130">
        <v>64.41</v>
      </c>
      <c r="I161" s="131">
        <v>330</v>
      </c>
      <c r="J161" s="132">
        <f>ROUND(I161*H161,2)</f>
        <v>21255.3</v>
      </c>
      <c r="K161" s="128" t="s">
        <v>126</v>
      </c>
      <c r="L161" s="31"/>
      <c r="M161" s="133" t="s">
        <v>19</v>
      </c>
      <c r="N161" s="134" t="s">
        <v>47</v>
      </c>
      <c r="P161" s="135">
        <f>O161*H161</f>
        <v>0</v>
      </c>
      <c r="Q161" s="135">
        <v>0.04</v>
      </c>
      <c r="R161" s="135">
        <f>Q161*H161</f>
        <v>2.5764</v>
      </c>
      <c r="S161" s="135">
        <v>0</v>
      </c>
      <c r="T161" s="136">
        <f>S161*H161</f>
        <v>0</v>
      </c>
      <c r="AR161" s="137" t="s">
        <v>127</v>
      </c>
      <c r="AT161" s="137" t="s">
        <v>122</v>
      </c>
      <c r="AU161" s="137" t="s">
        <v>86</v>
      </c>
      <c r="AY161" s="16" t="s">
        <v>120</v>
      </c>
      <c r="BE161" s="138">
        <f>IF(N161="základní",J161,0)</f>
        <v>21255.3</v>
      </c>
      <c r="BF161" s="138">
        <f>IF(N161="snížená",J161,0)</f>
        <v>0</v>
      </c>
      <c r="BG161" s="138">
        <f>IF(N161="zákl. přenesená",J161,0)</f>
        <v>0</v>
      </c>
      <c r="BH161" s="138">
        <f>IF(N161="sníž. přenesená",J161,0)</f>
        <v>0</v>
      </c>
      <c r="BI161" s="138">
        <f>IF(N161="nulová",J161,0)</f>
        <v>0</v>
      </c>
      <c r="BJ161" s="16" t="s">
        <v>84</v>
      </c>
      <c r="BK161" s="138">
        <f>ROUND(I161*H161,2)</f>
        <v>21255.3</v>
      </c>
      <c r="BL161" s="16" t="s">
        <v>127</v>
      </c>
      <c r="BM161" s="137" t="s">
        <v>261</v>
      </c>
    </row>
    <row r="162" spans="2:65" s="1" customFormat="1" x14ac:dyDescent="0.2">
      <c r="B162" s="31"/>
      <c r="D162" s="139" t="s">
        <v>129</v>
      </c>
      <c r="F162" s="140" t="s">
        <v>262</v>
      </c>
      <c r="I162" s="141"/>
      <c r="L162" s="31"/>
      <c r="M162" s="142"/>
      <c r="T162" s="50"/>
      <c r="AT162" s="16" t="s">
        <v>129</v>
      </c>
      <c r="AU162" s="16" t="s">
        <v>86</v>
      </c>
    </row>
    <row r="163" spans="2:65" s="12" customFormat="1" x14ac:dyDescent="0.2">
      <c r="B163" s="143"/>
      <c r="D163" s="144" t="s">
        <v>131</v>
      </c>
      <c r="E163" s="145" t="s">
        <v>19</v>
      </c>
      <c r="F163" s="146" t="s">
        <v>263</v>
      </c>
      <c r="H163" s="145" t="s">
        <v>19</v>
      </c>
      <c r="I163" s="147"/>
      <c r="L163" s="143"/>
      <c r="M163" s="148"/>
      <c r="T163" s="149"/>
      <c r="AT163" s="145" t="s">
        <v>131</v>
      </c>
      <c r="AU163" s="145" t="s">
        <v>86</v>
      </c>
      <c r="AV163" s="12" t="s">
        <v>84</v>
      </c>
      <c r="AW163" s="12" t="s">
        <v>36</v>
      </c>
      <c r="AX163" s="12" t="s">
        <v>76</v>
      </c>
      <c r="AY163" s="145" t="s">
        <v>120</v>
      </c>
    </row>
    <row r="164" spans="2:65" s="13" customFormat="1" x14ac:dyDescent="0.2">
      <c r="B164" s="150"/>
      <c r="D164" s="144" t="s">
        <v>131</v>
      </c>
      <c r="E164" s="151" t="s">
        <v>19</v>
      </c>
      <c r="F164" s="152" t="s">
        <v>253</v>
      </c>
      <c r="H164" s="153">
        <v>64.41</v>
      </c>
      <c r="I164" s="154"/>
      <c r="L164" s="150"/>
      <c r="M164" s="155"/>
      <c r="T164" s="156"/>
      <c r="AT164" s="151" t="s">
        <v>131</v>
      </c>
      <c r="AU164" s="151" t="s">
        <v>86</v>
      </c>
      <c r="AV164" s="13" t="s">
        <v>86</v>
      </c>
      <c r="AW164" s="13" t="s">
        <v>36</v>
      </c>
      <c r="AX164" s="13" t="s">
        <v>76</v>
      </c>
      <c r="AY164" s="151" t="s">
        <v>120</v>
      </c>
    </row>
    <row r="165" spans="2:65" s="1" customFormat="1" ht="16.5" customHeight="1" x14ac:dyDescent="0.2">
      <c r="B165" s="31"/>
      <c r="C165" s="157" t="s">
        <v>7</v>
      </c>
      <c r="D165" s="157" t="s">
        <v>201</v>
      </c>
      <c r="E165" s="158" t="s">
        <v>264</v>
      </c>
      <c r="F165" s="159" t="s">
        <v>265</v>
      </c>
      <c r="G165" s="160" t="s">
        <v>125</v>
      </c>
      <c r="H165" s="161">
        <v>65.054000000000002</v>
      </c>
      <c r="I165" s="162">
        <v>580</v>
      </c>
      <c r="J165" s="163">
        <f>ROUND(I165*H165,2)</f>
        <v>37731.32</v>
      </c>
      <c r="K165" s="159" t="s">
        <v>126</v>
      </c>
      <c r="L165" s="164"/>
      <c r="M165" s="165" t="s">
        <v>19</v>
      </c>
      <c r="N165" s="166" t="s">
        <v>47</v>
      </c>
      <c r="P165" s="135">
        <f>O165*H165</f>
        <v>0</v>
      </c>
      <c r="Q165" s="135">
        <v>5.5999999999999999E-3</v>
      </c>
      <c r="R165" s="135">
        <f>Q165*H165</f>
        <v>0.36430240000000003</v>
      </c>
      <c r="S165" s="135">
        <v>0</v>
      </c>
      <c r="T165" s="136">
        <f>S165*H165</f>
        <v>0</v>
      </c>
      <c r="AR165" s="137" t="s">
        <v>180</v>
      </c>
      <c r="AT165" s="137" t="s">
        <v>201</v>
      </c>
      <c r="AU165" s="137" t="s">
        <v>86</v>
      </c>
      <c r="AY165" s="16" t="s">
        <v>120</v>
      </c>
      <c r="BE165" s="138">
        <f>IF(N165="základní",J165,0)</f>
        <v>37731.32</v>
      </c>
      <c r="BF165" s="138">
        <f>IF(N165="snížená",J165,0)</f>
        <v>0</v>
      </c>
      <c r="BG165" s="138">
        <f>IF(N165="zákl. přenesená",J165,0)</f>
        <v>0</v>
      </c>
      <c r="BH165" s="138">
        <f>IF(N165="sníž. přenesená",J165,0)</f>
        <v>0</v>
      </c>
      <c r="BI165" s="138">
        <f>IF(N165="nulová",J165,0)</f>
        <v>0</v>
      </c>
      <c r="BJ165" s="16" t="s">
        <v>84</v>
      </c>
      <c r="BK165" s="138">
        <f>ROUND(I165*H165,2)</f>
        <v>37731.32</v>
      </c>
      <c r="BL165" s="16" t="s">
        <v>127</v>
      </c>
      <c r="BM165" s="137" t="s">
        <v>266</v>
      </c>
    </row>
    <row r="166" spans="2:65" s="13" customFormat="1" x14ac:dyDescent="0.2">
      <c r="B166" s="150"/>
      <c r="D166" s="144" t="s">
        <v>131</v>
      </c>
      <c r="F166" s="152" t="s">
        <v>267</v>
      </c>
      <c r="H166" s="153">
        <v>65.054000000000002</v>
      </c>
      <c r="I166" s="154"/>
      <c r="L166" s="150"/>
      <c r="M166" s="155"/>
      <c r="T166" s="156"/>
      <c r="AT166" s="151" t="s">
        <v>131</v>
      </c>
      <c r="AU166" s="151" t="s">
        <v>86</v>
      </c>
      <c r="AV166" s="13" t="s">
        <v>86</v>
      </c>
      <c r="AW166" s="13" t="s">
        <v>4</v>
      </c>
      <c r="AX166" s="13" t="s">
        <v>84</v>
      </c>
      <c r="AY166" s="151" t="s">
        <v>120</v>
      </c>
    </row>
    <row r="167" spans="2:65" s="11" customFormat="1" ht="22.9" customHeight="1" x14ac:dyDescent="0.2">
      <c r="B167" s="114"/>
      <c r="D167" s="115" t="s">
        <v>75</v>
      </c>
      <c r="E167" s="124" t="s">
        <v>187</v>
      </c>
      <c r="F167" s="124" t="s">
        <v>268</v>
      </c>
      <c r="I167" s="117"/>
      <c r="J167" s="125">
        <f>BK167</f>
        <v>45482.420000000006</v>
      </c>
      <c r="L167" s="114"/>
      <c r="M167" s="119"/>
      <c r="P167" s="120">
        <f>SUM(P168:P191)</f>
        <v>0</v>
      </c>
      <c r="R167" s="120">
        <f>SUM(R168:R191)</f>
        <v>12.964830880000001</v>
      </c>
      <c r="T167" s="121">
        <f>SUM(T168:T191)</f>
        <v>0</v>
      </c>
      <c r="AR167" s="115" t="s">
        <v>84</v>
      </c>
      <c r="AT167" s="122" t="s">
        <v>75</v>
      </c>
      <c r="AU167" s="122" t="s">
        <v>84</v>
      </c>
      <c r="AY167" s="115" t="s">
        <v>120</v>
      </c>
      <c r="BK167" s="123">
        <f>SUM(BK168:BK191)</f>
        <v>45482.420000000006</v>
      </c>
    </row>
    <row r="168" spans="2:65" s="1" customFormat="1" ht="24.2" customHeight="1" x14ac:dyDescent="0.2">
      <c r="B168" s="31"/>
      <c r="C168" s="126" t="s">
        <v>269</v>
      </c>
      <c r="D168" s="126" t="s">
        <v>122</v>
      </c>
      <c r="E168" s="127" t="s">
        <v>270</v>
      </c>
      <c r="F168" s="128" t="s">
        <v>271</v>
      </c>
      <c r="G168" s="129" t="s">
        <v>272</v>
      </c>
      <c r="H168" s="130">
        <v>60.83</v>
      </c>
      <c r="I168" s="131">
        <v>340</v>
      </c>
      <c r="J168" s="132">
        <f>ROUND(I168*H168,2)</f>
        <v>20682.2</v>
      </c>
      <c r="K168" s="128" t="s">
        <v>126</v>
      </c>
      <c r="L168" s="31"/>
      <c r="M168" s="133" t="s">
        <v>19</v>
      </c>
      <c r="N168" s="134" t="s">
        <v>47</v>
      </c>
      <c r="P168" s="135">
        <f>O168*H168</f>
        <v>0</v>
      </c>
      <c r="Q168" s="135">
        <v>0.15540000000000001</v>
      </c>
      <c r="R168" s="135">
        <f>Q168*H168</f>
        <v>9.4529820000000004</v>
      </c>
      <c r="S168" s="135">
        <v>0</v>
      </c>
      <c r="T168" s="136">
        <f>S168*H168</f>
        <v>0</v>
      </c>
      <c r="AR168" s="137" t="s">
        <v>127</v>
      </c>
      <c r="AT168" s="137" t="s">
        <v>122</v>
      </c>
      <c r="AU168" s="137" t="s">
        <v>86</v>
      </c>
      <c r="AY168" s="16" t="s">
        <v>120</v>
      </c>
      <c r="BE168" s="138">
        <f>IF(N168="základní",J168,0)</f>
        <v>20682.2</v>
      </c>
      <c r="BF168" s="138">
        <f>IF(N168="snížená",J168,0)</f>
        <v>0</v>
      </c>
      <c r="BG168" s="138">
        <f>IF(N168="zákl. přenesená",J168,0)</f>
        <v>0</v>
      </c>
      <c r="BH168" s="138">
        <f>IF(N168="sníž. přenesená",J168,0)</f>
        <v>0</v>
      </c>
      <c r="BI168" s="138">
        <f>IF(N168="nulová",J168,0)</f>
        <v>0</v>
      </c>
      <c r="BJ168" s="16" t="s">
        <v>84</v>
      </c>
      <c r="BK168" s="138">
        <f>ROUND(I168*H168,2)</f>
        <v>20682.2</v>
      </c>
      <c r="BL168" s="16" t="s">
        <v>127</v>
      </c>
      <c r="BM168" s="137" t="s">
        <v>273</v>
      </c>
    </row>
    <row r="169" spans="2:65" s="1" customFormat="1" x14ac:dyDescent="0.2">
      <c r="B169" s="31"/>
      <c r="D169" s="139" t="s">
        <v>129</v>
      </c>
      <c r="F169" s="140" t="s">
        <v>274</v>
      </c>
      <c r="I169" s="141"/>
      <c r="L169" s="31"/>
      <c r="M169" s="142"/>
      <c r="T169" s="50"/>
      <c r="AT169" s="16" t="s">
        <v>129</v>
      </c>
      <c r="AU169" s="16" t="s">
        <v>86</v>
      </c>
    </row>
    <row r="170" spans="2:65" s="12" customFormat="1" x14ac:dyDescent="0.2">
      <c r="B170" s="143"/>
      <c r="D170" s="144" t="s">
        <v>131</v>
      </c>
      <c r="E170" s="145" t="s">
        <v>19</v>
      </c>
      <c r="F170" s="146" t="s">
        <v>256</v>
      </c>
      <c r="H170" s="145" t="s">
        <v>19</v>
      </c>
      <c r="I170" s="147"/>
      <c r="L170" s="143"/>
      <c r="M170" s="148"/>
      <c r="T170" s="149"/>
      <c r="AT170" s="145" t="s">
        <v>131</v>
      </c>
      <c r="AU170" s="145" t="s">
        <v>86</v>
      </c>
      <c r="AV170" s="12" t="s">
        <v>84</v>
      </c>
      <c r="AW170" s="12" t="s">
        <v>36</v>
      </c>
      <c r="AX170" s="12" t="s">
        <v>76</v>
      </c>
      <c r="AY170" s="145" t="s">
        <v>120</v>
      </c>
    </row>
    <row r="171" spans="2:65" s="13" customFormat="1" x14ac:dyDescent="0.2">
      <c r="B171" s="150"/>
      <c r="D171" s="144" t="s">
        <v>131</v>
      </c>
      <c r="E171" s="151" t="s">
        <v>19</v>
      </c>
      <c r="F171" s="152" t="s">
        <v>275</v>
      </c>
      <c r="H171" s="153">
        <v>29.25</v>
      </c>
      <c r="I171" s="154"/>
      <c r="L171" s="150"/>
      <c r="M171" s="155"/>
      <c r="T171" s="156"/>
      <c r="AT171" s="151" t="s">
        <v>131</v>
      </c>
      <c r="AU171" s="151" t="s">
        <v>86</v>
      </c>
      <c r="AV171" s="13" t="s">
        <v>86</v>
      </c>
      <c r="AW171" s="13" t="s">
        <v>36</v>
      </c>
      <c r="AX171" s="13" t="s">
        <v>76</v>
      </c>
      <c r="AY171" s="151" t="s">
        <v>120</v>
      </c>
    </row>
    <row r="172" spans="2:65" s="12" customFormat="1" x14ac:dyDescent="0.2">
      <c r="B172" s="143"/>
      <c r="D172" s="144" t="s">
        <v>131</v>
      </c>
      <c r="E172" s="145" t="s">
        <v>19</v>
      </c>
      <c r="F172" s="146" t="s">
        <v>254</v>
      </c>
      <c r="H172" s="145" t="s">
        <v>19</v>
      </c>
      <c r="I172" s="147"/>
      <c r="L172" s="143"/>
      <c r="M172" s="148"/>
      <c r="T172" s="149"/>
      <c r="AT172" s="145" t="s">
        <v>131</v>
      </c>
      <c r="AU172" s="145" t="s">
        <v>86</v>
      </c>
      <c r="AV172" s="12" t="s">
        <v>84</v>
      </c>
      <c r="AW172" s="12" t="s">
        <v>36</v>
      </c>
      <c r="AX172" s="12" t="s">
        <v>76</v>
      </c>
      <c r="AY172" s="145" t="s">
        <v>120</v>
      </c>
    </row>
    <row r="173" spans="2:65" s="13" customFormat="1" x14ac:dyDescent="0.2">
      <c r="B173" s="150"/>
      <c r="D173" s="144" t="s">
        <v>131</v>
      </c>
      <c r="E173" s="151" t="s">
        <v>19</v>
      </c>
      <c r="F173" s="152" t="s">
        <v>276</v>
      </c>
      <c r="H173" s="153">
        <v>31.58</v>
      </c>
      <c r="I173" s="154"/>
      <c r="L173" s="150"/>
      <c r="M173" s="155"/>
      <c r="T173" s="156"/>
      <c r="AT173" s="151" t="s">
        <v>131</v>
      </c>
      <c r="AU173" s="151" t="s">
        <v>86</v>
      </c>
      <c r="AV173" s="13" t="s">
        <v>86</v>
      </c>
      <c r="AW173" s="13" t="s">
        <v>36</v>
      </c>
      <c r="AX173" s="13" t="s">
        <v>76</v>
      </c>
      <c r="AY173" s="151" t="s">
        <v>120</v>
      </c>
    </row>
    <row r="174" spans="2:65" s="1" customFormat="1" ht="16.5" customHeight="1" x14ac:dyDescent="0.2">
      <c r="B174" s="31"/>
      <c r="C174" s="157" t="s">
        <v>277</v>
      </c>
      <c r="D174" s="157" t="s">
        <v>201</v>
      </c>
      <c r="E174" s="158" t="s">
        <v>278</v>
      </c>
      <c r="F174" s="159" t="s">
        <v>279</v>
      </c>
      <c r="G174" s="160" t="s">
        <v>272</v>
      </c>
      <c r="H174" s="161">
        <v>62.046999999999997</v>
      </c>
      <c r="I174" s="162">
        <v>186</v>
      </c>
      <c r="J174" s="163">
        <f>ROUND(I174*H174,2)</f>
        <v>11540.74</v>
      </c>
      <c r="K174" s="159" t="s">
        <v>126</v>
      </c>
      <c r="L174" s="164"/>
      <c r="M174" s="165" t="s">
        <v>19</v>
      </c>
      <c r="N174" s="166" t="s">
        <v>47</v>
      </c>
      <c r="P174" s="135">
        <f>O174*H174</f>
        <v>0</v>
      </c>
      <c r="Q174" s="135">
        <v>5.6120000000000003E-2</v>
      </c>
      <c r="R174" s="135">
        <f>Q174*H174</f>
        <v>3.48207764</v>
      </c>
      <c r="S174" s="135">
        <v>0</v>
      </c>
      <c r="T174" s="136">
        <f>S174*H174</f>
        <v>0</v>
      </c>
      <c r="AR174" s="137" t="s">
        <v>180</v>
      </c>
      <c r="AT174" s="137" t="s">
        <v>201</v>
      </c>
      <c r="AU174" s="137" t="s">
        <v>86</v>
      </c>
      <c r="AY174" s="16" t="s">
        <v>120</v>
      </c>
      <c r="BE174" s="138">
        <f>IF(N174="základní",J174,0)</f>
        <v>11540.74</v>
      </c>
      <c r="BF174" s="138">
        <f>IF(N174="snížená",J174,0)</f>
        <v>0</v>
      </c>
      <c r="BG174" s="138">
        <f>IF(N174="zákl. přenesená",J174,0)</f>
        <v>0</v>
      </c>
      <c r="BH174" s="138">
        <f>IF(N174="sníž. přenesená",J174,0)</f>
        <v>0</v>
      </c>
      <c r="BI174" s="138">
        <f>IF(N174="nulová",J174,0)</f>
        <v>0</v>
      </c>
      <c r="BJ174" s="16" t="s">
        <v>84</v>
      </c>
      <c r="BK174" s="138">
        <f>ROUND(I174*H174,2)</f>
        <v>11540.74</v>
      </c>
      <c r="BL174" s="16" t="s">
        <v>127</v>
      </c>
      <c r="BM174" s="137" t="s">
        <v>280</v>
      </c>
    </row>
    <row r="175" spans="2:65" s="13" customFormat="1" x14ac:dyDescent="0.2">
      <c r="B175" s="150"/>
      <c r="D175" s="144" t="s">
        <v>131</v>
      </c>
      <c r="F175" s="152" t="s">
        <v>281</v>
      </c>
      <c r="H175" s="153">
        <v>62.046999999999997</v>
      </c>
      <c r="I175" s="154"/>
      <c r="L175" s="150"/>
      <c r="M175" s="155"/>
      <c r="T175" s="156"/>
      <c r="AT175" s="151" t="s">
        <v>131</v>
      </c>
      <c r="AU175" s="151" t="s">
        <v>86</v>
      </c>
      <c r="AV175" s="13" t="s">
        <v>86</v>
      </c>
      <c r="AW175" s="13" t="s">
        <v>4</v>
      </c>
      <c r="AX175" s="13" t="s">
        <v>84</v>
      </c>
      <c r="AY175" s="151" t="s">
        <v>120</v>
      </c>
    </row>
    <row r="176" spans="2:65" s="1" customFormat="1" ht="21.75" customHeight="1" x14ac:dyDescent="0.2">
      <c r="B176" s="31"/>
      <c r="C176" s="126" t="s">
        <v>282</v>
      </c>
      <c r="D176" s="126" t="s">
        <v>122</v>
      </c>
      <c r="E176" s="127" t="s">
        <v>283</v>
      </c>
      <c r="F176" s="128" t="s">
        <v>284</v>
      </c>
      <c r="G176" s="129" t="s">
        <v>272</v>
      </c>
      <c r="H176" s="130">
        <v>29.25</v>
      </c>
      <c r="I176" s="131">
        <v>120</v>
      </c>
      <c r="J176" s="132">
        <f>ROUND(I176*H176,2)</f>
        <v>3510</v>
      </c>
      <c r="K176" s="128" t="s">
        <v>126</v>
      </c>
      <c r="L176" s="31"/>
      <c r="M176" s="133" t="s">
        <v>19</v>
      </c>
      <c r="N176" s="134" t="s">
        <v>47</v>
      </c>
      <c r="P176" s="135">
        <f>O176*H176</f>
        <v>0</v>
      </c>
      <c r="Q176" s="135">
        <v>0</v>
      </c>
      <c r="R176" s="135">
        <f>Q176*H176</f>
        <v>0</v>
      </c>
      <c r="S176" s="135">
        <v>0</v>
      </c>
      <c r="T176" s="136">
        <f>S176*H176</f>
        <v>0</v>
      </c>
      <c r="AR176" s="137" t="s">
        <v>127</v>
      </c>
      <c r="AT176" s="137" t="s">
        <v>122</v>
      </c>
      <c r="AU176" s="137" t="s">
        <v>86</v>
      </c>
      <c r="AY176" s="16" t="s">
        <v>120</v>
      </c>
      <c r="BE176" s="138">
        <f>IF(N176="základní",J176,0)</f>
        <v>3510</v>
      </c>
      <c r="BF176" s="138">
        <f>IF(N176="snížená",J176,0)</f>
        <v>0</v>
      </c>
      <c r="BG176" s="138">
        <f>IF(N176="zákl. přenesená",J176,0)</f>
        <v>0</v>
      </c>
      <c r="BH176" s="138">
        <f>IF(N176="sníž. přenesená",J176,0)</f>
        <v>0</v>
      </c>
      <c r="BI176" s="138">
        <f>IF(N176="nulová",J176,0)</f>
        <v>0</v>
      </c>
      <c r="BJ176" s="16" t="s">
        <v>84</v>
      </c>
      <c r="BK176" s="138">
        <f>ROUND(I176*H176,2)</f>
        <v>3510</v>
      </c>
      <c r="BL176" s="16" t="s">
        <v>127</v>
      </c>
      <c r="BM176" s="137" t="s">
        <v>285</v>
      </c>
    </row>
    <row r="177" spans="2:65" s="1" customFormat="1" x14ac:dyDescent="0.2">
      <c r="B177" s="31"/>
      <c r="D177" s="139" t="s">
        <v>129</v>
      </c>
      <c r="F177" s="140" t="s">
        <v>286</v>
      </c>
      <c r="I177" s="141"/>
      <c r="L177" s="31"/>
      <c r="M177" s="142"/>
      <c r="T177" s="50"/>
      <c r="AT177" s="16" t="s">
        <v>129</v>
      </c>
      <c r="AU177" s="16" t="s">
        <v>86</v>
      </c>
    </row>
    <row r="178" spans="2:65" s="12" customFormat="1" x14ac:dyDescent="0.2">
      <c r="B178" s="143"/>
      <c r="D178" s="144" t="s">
        <v>131</v>
      </c>
      <c r="E178" s="145" t="s">
        <v>19</v>
      </c>
      <c r="F178" s="146" t="s">
        <v>256</v>
      </c>
      <c r="H178" s="145" t="s">
        <v>19</v>
      </c>
      <c r="I178" s="147"/>
      <c r="L178" s="143"/>
      <c r="M178" s="148"/>
      <c r="T178" s="149"/>
      <c r="AT178" s="145" t="s">
        <v>131</v>
      </c>
      <c r="AU178" s="145" t="s">
        <v>86</v>
      </c>
      <c r="AV178" s="12" t="s">
        <v>84</v>
      </c>
      <c r="AW178" s="12" t="s">
        <v>36</v>
      </c>
      <c r="AX178" s="12" t="s">
        <v>76</v>
      </c>
      <c r="AY178" s="145" t="s">
        <v>120</v>
      </c>
    </row>
    <row r="179" spans="2:65" s="13" customFormat="1" x14ac:dyDescent="0.2">
      <c r="B179" s="150"/>
      <c r="D179" s="144" t="s">
        <v>131</v>
      </c>
      <c r="E179" s="151" t="s">
        <v>19</v>
      </c>
      <c r="F179" s="152" t="s">
        <v>275</v>
      </c>
      <c r="H179" s="153">
        <v>29.25</v>
      </c>
      <c r="I179" s="154"/>
      <c r="L179" s="150"/>
      <c r="M179" s="155"/>
      <c r="T179" s="156"/>
      <c r="AT179" s="151" t="s">
        <v>131</v>
      </c>
      <c r="AU179" s="151" t="s">
        <v>86</v>
      </c>
      <c r="AV179" s="13" t="s">
        <v>86</v>
      </c>
      <c r="AW179" s="13" t="s">
        <v>36</v>
      </c>
      <c r="AX179" s="13" t="s">
        <v>76</v>
      </c>
      <c r="AY179" s="151" t="s">
        <v>120</v>
      </c>
    </row>
    <row r="180" spans="2:65" s="1" customFormat="1" ht="24.2" customHeight="1" x14ac:dyDescent="0.2">
      <c r="B180" s="31"/>
      <c r="C180" s="126" t="s">
        <v>287</v>
      </c>
      <c r="D180" s="126" t="s">
        <v>122</v>
      </c>
      <c r="E180" s="127" t="s">
        <v>288</v>
      </c>
      <c r="F180" s="128" t="s">
        <v>289</v>
      </c>
      <c r="G180" s="129" t="s">
        <v>272</v>
      </c>
      <c r="H180" s="130">
        <v>29.25</v>
      </c>
      <c r="I180" s="131">
        <v>85</v>
      </c>
      <c r="J180" s="132">
        <f>ROUND(I180*H180,2)</f>
        <v>2486.25</v>
      </c>
      <c r="K180" s="128" t="s">
        <v>126</v>
      </c>
      <c r="L180" s="31"/>
      <c r="M180" s="133" t="s">
        <v>19</v>
      </c>
      <c r="N180" s="134" t="s">
        <v>47</v>
      </c>
      <c r="P180" s="135">
        <f>O180*H180</f>
        <v>0</v>
      </c>
      <c r="Q180" s="135">
        <v>9.0000000000000006E-5</v>
      </c>
      <c r="R180" s="135">
        <f>Q180*H180</f>
        <v>2.6325000000000003E-3</v>
      </c>
      <c r="S180" s="135">
        <v>0</v>
      </c>
      <c r="T180" s="136">
        <f>S180*H180</f>
        <v>0</v>
      </c>
      <c r="AR180" s="137" t="s">
        <v>127</v>
      </c>
      <c r="AT180" s="137" t="s">
        <v>122</v>
      </c>
      <c r="AU180" s="137" t="s">
        <v>86</v>
      </c>
      <c r="AY180" s="16" t="s">
        <v>120</v>
      </c>
      <c r="BE180" s="138">
        <f>IF(N180="základní",J180,0)</f>
        <v>2486.25</v>
      </c>
      <c r="BF180" s="138">
        <f>IF(N180="snížená",J180,0)</f>
        <v>0</v>
      </c>
      <c r="BG180" s="138">
        <f>IF(N180="zákl. přenesená",J180,0)</f>
        <v>0</v>
      </c>
      <c r="BH180" s="138">
        <f>IF(N180="sníž. přenesená",J180,0)</f>
        <v>0</v>
      </c>
      <c r="BI180" s="138">
        <f>IF(N180="nulová",J180,0)</f>
        <v>0</v>
      </c>
      <c r="BJ180" s="16" t="s">
        <v>84</v>
      </c>
      <c r="BK180" s="138">
        <f>ROUND(I180*H180,2)</f>
        <v>2486.25</v>
      </c>
      <c r="BL180" s="16" t="s">
        <v>127</v>
      </c>
      <c r="BM180" s="137" t="s">
        <v>290</v>
      </c>
    </row>
    <row r="181" spans="2:65" s="1" customFormat="1" x14ac:dyDescent="0.2">
      <c r="B181" s="31"/>
      <c r="D181" s="139" t="s">
        <v>129</v>
      </c>
      <c r="F181" s="140" t="s">
        <v>291</v>
      </c>
      <c r="I181" s="141"/>
      <c r="L181" s="31"/>
      <c r="M181" s="142"/>
      <c r="T181" s="50"/>
      <c r="AT181" s="16" t="s">
        <v>129</v>
      </c>
      <c r="AU181" s="16" t="s">
        <v>86</v>
      </c>
    </row>
    <row r="182" spans="2:65" s="12" customFormat="1" x14ac:dyDescent="0.2">
      <c r="B182" s="143"/>
      <c r="D182" s="144" t="s">
        <v>131</v>
      </c>
      <c r="E182" s="145" t="s">
        <v>19</v>
      </c>
      <c r="F182" s="146" t="s">
        <v>256</v>
      </c>
      <c r="H182" s="145" t="s">
        <v>19</v>
      </c>
      <c r="I182" s="147"/>
      <c r="L182" s="143"/>
      <c r="M182" s="148"/>
      <c r="T182" s="149"/>
      <c r="AT182" s="145" t="s">
        <v>131</v>
      </c>
      <c r="AU182" s="145" t="s">
        <v>86</v>
      </c>
      <c r="AV182" s="12" t="s">
        <v>84</v>
      </c>
      <c r="AW182" s="12" t="s">
        <v>36</v>
      </c>
      <c r="AX182" s="12" t="s">
        <v>76</v>
      </c>
      <c r="AY182" s="145" t="s">
        <v>120</v>
      </c>
    </row>
    <row r="183" spans="2:65" s="13" customFormat="1" x14ac:dyDescent="0.2">
      <c r="B183" s="150"/>
      <c r="D183" s="144" t="s">
        <v>131</v>
      </c>
      <c r="E183" s="151" t="s">
        <v>19</v>
      </c>
      <c r="F183" s="152" t="s">
        <v>275</v>
      </c>
      <c r="H183" s="153">
        <v>29.25</v>
      </c>
      <c r="I183" s="154"/>
      <c r="L183" s="150"/>
      <c r="M183" s="155"/>
      <c r="T183" s="156"/>
      <c r="AT183" s="151" t="s">
        <v>131</v>
      </c>
      <c r="AU183" s="151" t="s">
        <v>86</v>
      </c>
      <c r="AV183" s="13" t="s">
        <v>86</v>
      </c>
      <c r="AW183" s="13" t="s">
        <v>36</v>
      </c>
      <c r="AX183" s="13" t="s">
        <v>76</v>
      </c>
      <c r="AY183" s="151" t="s">
        <v>120</v>
      </c>
    </row>
    <row r="184" spans="2:65" s="1" customFormat="1" ht="16.5" customHeight="1" x14ac:dyDescent="0.2">
      <c r="B184" s="31"/>
      <c r="C184" s="126" t="s">
        <v>292</v>
      </c>
      <c r="D184" s="126" t="s">
        <v>122</v>
      </c>
      <c r="E184" s="127" t="s">
        <v>293</v>
      </c>
      <c r="F184" s="128" t="s">
        <v>294</v>
      </c>
      <c r="G184" s="129" t="s">
        <v>125</v>
      </c>
      <c r="H184" s="130">
        <v>57.741999999999997</v>
      </c>
      <c r="I184" s="131">
        <v>65</v>
      </c>
      <c r="J184" s="132">
        <f>ROUND(I184*H184,2)</f>
        <v>3753.23</v>
      </c>
      <c r="K184" s="128" t="s">
        <v>126</v>
      </c>
      <c r="L184" s="31"/>
      <c r="M184" s="133" t="s">
        <v>19</v>
      </c>
      <c r="N184" s="134" t="s">
        <v>47</v>
      </c>
      <c r="P184" s="135">
        <f>O184*H184</f>
        <v>0</v>
      </c>
      <c r="Q184" s="135">
        <v>4.6999999999999999E-4</v>
      </c>
      <c r="R184" s="135">
        <f>Q184*H184</f>
        <v>2.7138739999999998E-2</v>
      </c>
      <c r="S184" s="135">
        <v>0</v>
      </c>
      <c r="T184" s="136">
        <f>S184*H184</f>
        <v>0</v>
      </c>
      <c r="AR184" s="137" t="s">
        <v>127</v>
      </c>
      <c r="AT184" s="137" t="s">
        <v>122</v>
      </c>
      <c r="AU184" s="137" t="s">
        <v>86</v>
      </c>
      <c r="AY184" s="16" t="s">
        <v>120</v>
      </c>
      <c r="BE184" s="138">
        <f>IF(N184="základní",J184,0)</f>
        <v>3753.23</v>
      </c>
      <c r="BF184" s="138">
        <f>IF(N184="snížená",J184,0)</f>
        <v>0</v>
      </c>
      <c r="BG184" s="138">
        <f>IF(N184="zákl. přenesená",J184,0)</f>
        <v>0</v>
      </c>
      <c r="BH184" s="138">
        <f>IF(N184="sníž. přenesená",J184,0)</f>
        <v>0</v>
      </c>
      <c r="BI184" s="138">
        <f>IF(N184="nulová",J184,0)</f>
        <v>0</v>
      </c>
      <c r="BJ184" s="16" t="s">
        <v>84</v>
      </c>
      <c r="BK184" s="138">
        <f>ROUND(I184*H184,2)</f>
        <v>3753.23</v>
      </c>
      <c r="BL184" s="16" t="s">
        <v>127</v>
      </c>
      <c r="BM184" s="137" t="s">
        <v>295</v>
      </c>
    </row>
    <row r="185" spans="2:65" s="1" customFormat="1" x14ac:dyDescent="0.2">
      <c r="B185" s="31"/>
      <c r="D185" s="139" t="s">
        <v>129</v>
      </c>
      <c r="F185" s="140" t="s">
        <v>296</v>
      </c>
      <c r="I185" s="141"/>
      <c r="L185" s="31"/>
      <c r="M185" s="142"/>
      <c r="T185" s="50"/>
      <c r="AT185" s="16" t="s">
        <v>129</v>
      </c>
      <c r="AU185" s="16" t="s">
        <v>86</v>
      </c>
    </row>
    <row r="186" spans="2:65" s="12" customFormat="1" x14ac:dyDescent="0.2">
      <c r="B186" s="143"/>
      <c r="D186" s="144" t="s">
        <v>131</v>
      </c>
      <c r="E186" s="145" t="s">
        <v>19</v>
      </c>
      <c r="F186" s="146" t="s">
        <v>297</v>
      </c>
      <c r="H186" s="145" t="s">
        <v>19</v>
      </c>
      <c r="I186" s="147"/>
      <c r="L186" s="143"/>
      <c r="M186" s="148"/>
      <c r="T186" s="149"/>
      <c r="AT186" s="145" t="s">
        <v>131</v>
      </c>
      <c r="AU186" s="145" t="s">
        <v>86</v>
      </c>
      <c r="AV186" s="12" t="s">
        <v>84</v>
      </c>
      <c r="AW186" s="12" t="s">
        <v>36</v>
      </c>
      <c r="AX186" s="12" t="s">
        <v>76</v>
      </c>
      <c r="AY186" s="145" t="s">
        <v>120</v>
      </c>
    </row>
    <row r="187" spans="2:65" s="13" customFormat="1" x14ac:dyDescent="0.2">
      <c r="B187" s="150"/>
      <c r="D187" s="144" t="s">
        <v>131</v>
      </c>
      <c r="E187" s="151" t="s">
        <v>19</v>
      </c>
      <c r="F187" s="152" t="s">
        <v>217</v>
      </c>
      <c r="H187" s="153">
        <v>57.741999999999997</v>
      </c>
      <c r="I187" s="154"/>
      <c r="L187" s="150"/>
      <c r="M187" s="155"/>
      <c r="T187" s="156"/>
      <c r="AT187" s="151" t="s">
        <v>131</v>
      </c>
      <c r="AU187" s="151" t="s">
        <v>86</v>
      </c>
      <c r="AV187" s="13" t="s">
        <v>86</v>
      </c>
      <c r="AW187" s="13" t="s">
        <v>36</v>
      </c>
      <c r="AX187" s="13" t="s">
        <v>76</v>
      </c>
      <c r="AY187" s="151" t="s">
        <v>120</v>
      </c>
    </row>
    <row r="188" spans="2:65" s="1" customFormat="1" ht="16.5" customHeight="1" x14ac:dyDescent="0.2">
      <c r="B188" s="31"/>
      <c r="C188" s="126" t="s">
        <v>298</v>
      </c>
      <c r="D188" s="126" t="s">
        <v>122</v>
      </c>
      <c r="E188" s="127" t="s">
        <v>299</v>
      </c>
      <c r="F188" s="128" t="s">
        <v>300</v>
      </c>
      <c r="G188" s="129" t="s">
        <v>272</v>
      </c>
      <c r="H188" s="130">
        <v>29.25</v>
      </c>
      <c r="I188" s="131">
        <v>120</v>
      </c>
      <c r="J188" s="132">
        <f>ROUND(I188*H188,2)</f>
        <v>3510</v>
      </c>
      <c r="K188" s="128" t="s">
        <v>126</v>
      </c>
      <c r="L188" s="31"/>
      <c r="M188" s="133" t="s">
        <v>19</v>
      </c>
      <c r="N188" s="134" t="s">
        <v>47</v>
      </c>
      <c r="P188" s="135">
        <f>O188*H188</f>
        <v>0</v>
      </c>
      <c r="Q188" s="135">
        <v>0</v>
      </c>
      <c r="R188" s="135">
        <f>Q188*H188</f>
        <v>0</v>
      </c>
      <c r="S188" s="135">
        <v>0</v>
      </c>
      <c r="T188" s="136">
        <f>S188*H188</f>
        <v>0</v>
      </c>
      <c r="AR188" s="137" t="s">
        <v>127</v>
      </c>
      <c r="AT188" s="137" t="s">
        <v>122</v>
      </c>
      <c r="AU188" s="137" t="s">
        <v>86</v>
      </c>
      <c r="AY188" s="16" t="s">
        <v>120</v>
      </c>
      <c r="BE188" s="138">
        <f>IF(N188="základní",J188,0)</f>
        <v>3510</v>
      </c>
      <c r="BF188" s="138">
        <f>IF(N188="snížená",J188,0)</f>
        <v>0</v>
      </c>
      <c r="BG188" s="138">
        <f>IF(N188="zákl. přenesená",J188,0)</f>
        <v>0</v>
      </c>
      <c r="BH188" s="138">
        <f>IF(N188="sníž. přenesená",J188,0)</f>
        <v>0</v>
      </c>
      <c r="BI188" s="138">
        <f>IF(N188="nulová",J188,0)</f>
        <v>0</v>
      </c>
      <c r="BJ188" s="16" t="s">
        <v>84</v>
      </c>
      <c r="BK188" s="138">
        <f>ROUND(I188*H188,2)</f>
        <v>3510</v>
      </c>
      <c r="BL188" s="16" t="s">
        <v>127</v>
      </c>
      <c r="BM188" s="137" t="s">
        <v>301</v>
      </c>
    </row>
    <row r="189" spans="2:65" s="1" customFormat="1" x14ac:dyDescent="0.2">
      <c r="B189" s="31"/>
      <c r="D189" s="139" t="s">
        <v>129</v>
      </c>
      <c r="F189" s="140" t="s">
        <v>302</v>
      </c>
      <c r="I189" s="141"/>
      <c r="L189" s="31"/>
      <c r="M189" s="142"/>
      <c r="T189" s="50"/>
      <c r="AT189" s="16" t="s">
        <v>129</v>
      </c>
      <c r="AU189" s="16" t="s">
        <v>86</v>
      </c>
    </row>
    <row r="190" spans="2:65" s="12" customFormat="1" x14ac:dyDescent="0.2">
      <c r="B190" s="143"/>
      <c r="D190" s="144" t="s">
        <v>131</v>
      </c>
      <c r="E190" s="145" t="s">
        <v>19</v>
      </c>
      <c r="F190" s="146" t="s">
        <v>256</v>
      </c>
      <c r="H190" s="145" t="s">
        <v>19</v>
      </c>
      <c r="I190" s="147"/>
      <c r="L190" s="143"/>
      <c r="M190" s="148"/>
      <c r="T190" s="149"/>
      <c r="AT190" s="145" t="s">
        <v>131</v>
      </c>
      <c r="AU190" s="145" t="s">
        <v>86</v>
      </c>
      <c r="AV190" s="12" t="s">
        <v>84</v>
      </c>
      <c r="AW190" s="12" t="s">
        <v>36</v>
      </c>
      <c r="AX190" s="12" t="s">
        <v>76</v>
      </c>
      <c r="AY190" s="145" t="s">
        <v>120</v>
      </c>
    </row>
    <row r="191" spans="2:65" s="13" customFormat="1" x14ac:dyDescent="0.2">
      <c r="B191" s="150"/>
      <c r="D191" s="144" t="s">
        <v>131</v>
      </c>
      <c r="E191" s="151" t="s">
        <v>19</v>
      </c>
      <c r="F191" s="152" t="s">
        <v>275</v>
      </c>
      <c r="H191" s="153">
        <v>29.25</v>
      </c>
      <c r="I191" s="154"/>
      <c r="L191" s="150"/>
      <c r="M191" s="155"/>
      <c r="T191" s="156"/>
      <c r="AT191" s="151" t="s">
        <v>131</v>
      </c>
      <c r="AU191" s="151" t="s">
        <v>86</v>
      </c>
      <c r="AV191" s="13" t="s">
        <v>86</v>
      </c>
      <c r="AW191" s="13" t="s">
        <v>36</v>
      </c>
      <c r="AX191" s="13" t="s">
        <v>76</v>
      </c>
      <c r="AY191" s="151" t="s">
        <v>120</v>
      </c>
    </row>
    <row r="192" spans="2:65" s="11" customFormat="1" ht="22.9" customHeight="1" x14ac:dyDescent="0.2">
      <c r="B192" s="114"/>
      <c r="D192" s="115" t="s">
        <v>75</v>
      </c>
      <c r="E192" s="124" t="s">
        <v>303</v>
      </c>
      <c r="F192" s="124" t="s">
        <v>304</v>
      </c>
      <c r="I192" s="117"/>
      <c r="J192" s="125">
        <f>BK192</f>
        <v>6969.12</v>
      </c>
      <c r="L192" s="114"/>
      <c r="M192" s="119"/>
      <c r="P192" s="120">
        <f>SUM(P193:P194)</f>
        <v>0</v>
      </c>
      <c r="R192" s="120">
        <f>SUM(R193:R194)</f>
        <v>0</v>
      </c>
      <c r="T192" s="121">
        <f>SUM(T193:T194)</f>
        <v>0</v>
      </c>
      <c r="AR192" s="115" t="s">
        <v>84</v>
      </c>
      <c r="AT192" s="122" t="s">
        <v>75</v>
      </c>
      <c r="AU192" s="122" t="s">
        <v>84</v>
      </c>
      <c r="AY192" s="115" t="s">
        <v>120</v>
      </c>
      <c r="BK192" s="123">
        <f>SUM(BK193:BK194)</f>
        <v>6969.12</v>
      </c>
    </row>
    <row r="193" spans="2:65" s="1" customFormat="1" ht="24.2" customHeight="1" x14ac:dyDescent="0.2">
      <c r="B193" s="31"/>
      <c r="C193" s="126" t="s">
        <v>305</v>
      </c>
      <c r="D193" s="126" t="s">
        <v>122</v>
      </c>
      <c r="E193" s="127" t="s">
        <v>306</v>
      </c>
      <c r="F193" s="128" t="s">
        <v>307</v>
      </c>
      <c r="G193" s="129" t="s">
        <v>170</v>
      </c>
      <c r="H193" s="130">
        <v>43.557000000000002</v>
      </c>
      <c r="I193" s="131">
        <v>160</v>
      </c>
      <c r="J193" s="132">
        <f>ROUND(I193*H193,2)</f>
        <v>6969.12</v>
      </c>
      <c r="K193" s="128" t="s">
        <v>126</v>
      </c>
      <c r="L193" s="31"/>
      <c r="M193" s="133" t="s">
        <v>19</v>
      </c>
      <c r="N193" s="134" t="s">
        <v>47</v>
      </c>
      <c r="P193" s="135">
        <f>O193*H193</f>
        <v>0</v>
      </c>
      <c r="Q193" s="135">
        <v>0</v>
      </c>
      <c r="R193" s="135">
        <f>Q193*H193</f>
        <v>0</v>
      </c>
      <c r="S193" s="135">
        <v>0</v>
      </c>
      <c r="T193" s="136">
        <f>S193*H193</f>
        <v>0</v>
      </c>
      <c r="AR193" s="137" t="s">
        <v>127</v>
      </c>
      <c r="AT193" s="137" t="s">
        <v>122</v>
      </c>
      <c r="AU193" s="137" t="s">
        <v>86</v>
      </c>
      <c r="AY193" s="16" t="s">
        <v>120</v>
      </c>
      <c r="BE193" s="138">
        <f>IF(N193="základní",J193,0)</f>
        <v>6969.12</v>
      </c>
      <c r="BF193" s="138">
        <f>IF(N193="snížená",J193,0)</f>
        <v>0</v>
      </c>
      <c r="BG193" s="138">
        <f>IF(N193="zákl. přenesená",J193,0)</f>
        <v>0</v>
      </c>
      <c r="BH193" s="138">
        <f>IF(N193="sníž. přenesená",J193,0)</f>
        <v>0</v>
      </c>
      <c r="BI193" s="138">
        <f>IF(N193="nulová",J193,0)</f>
        <v>0</v>
      </c>
      <c r="BJ193" s="16" t="s">
        <v>84</v>
      </c>
      <c r="BK193" s="138">
        <f>ROUND(I193*H193,2)</f>
        <v>6969.12</v>
      </c>
      <c r="BL193" s="16" t="s">
        <v>127</v>
      </c>
      <c r="BM193" s="137" t="s">
        <v>308</v>
      </c>
    </row>
    <row r="194" spans="2:65" s="1" customFormat="1" x14ac:dyDescent="0.2">
      <c r="B194" s="31"/>
      <c r="D194" s="139" t="s">
        <v>129</v>
      </c>
      <c r="F194" s="140" t="s">
        <v>309</v>
      </c>
      <c r="I194" s="141"/>
      <c r="L194" s="31"/>
      <c r="M194" s="167"/>
      <c r="N194" s="168"/>
      <c r="O194" s="168"/>
      <c r="P194" s="168"/>
      <c r="Q194" s="168"/>
      <c r="R194" s="168"/>
      <c r="S194" s="168"/>
      <c r="T194" s="169"/>
      <c r="AT194" s="16" t="s">
        <v>129</v>
      </c>
      <c r="AU194" s="16" t="s">
        <v>86</v>
      </c>
    </row>
    <row r="195" spans="2:65" s="1" customFormat="1" ht="6.95" customHeight="1" x14ac:dyDescent="0.2">
      <c r="B195" s="39"/>
      <c r="C195" s="40"/>
      <c r="D195" s="40"/>
      <c r="E195" s="40"/>
      <c r="F195" s="40"/>
      <c r="G195" s="40"/>
      <c r="H195" s="40"/>
      <c r="I195" s="40"/>
      <c r="J195" s="40"/>
      <c r="K195" s="40"/>
      <c r="L195" s="31"/>
    </row>
  </sheetData>
  <sheetProtection algorithmName="SHA-512" hashValue="KD7cEUPIz03j7q/wxZvUWJlANB9SukGHvJp3fXHsNUtwD+lmFy3sJJgVhA32sj7p8mTv9mjPIscAu591PlQ0pw==" saltValue="5bnM2mqQTbIZDHjkPvd5siKlsnt1XdsljpQ+Kd2LOw4JfF0XWe3S7y4qQlciZ/QGBNlcgc5+KeyK1T1JeYhT1w==" spinCount="100000" sheet="1" objects="1" scenarios="1" formatColumns="0" formatRows="0" autoFilter="0"/>
  <autoFilter ref="C83:K194" xr:uid="{00000000-0009-0000-0000-000001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100-000000000000}"/>
    <hyperlink ref="F92" r:id="rId2" xr:uid="{00000000-0004-0000-0100-000001000000}"/>
    <hyperlink ref="F98" r:id="rId3" xr:uid="{00000000-0004-0000-0100-000002000000}"/>
    <hyperlink ref="F102" r:id="rId4" xr:uid="{00000000-0004-0000-0100-000003000000}"/>
    <hyperlink ref="F110" r:id="rId5" xr:uid="{00000000-0004-0000-0100-000004000000}"/>
    <hyperlink ref="F114" r:id="rId6" xr:uid="{00000000-0004-0000-0100-000005000000}"/>
    <hyperlink ref="F117" r:id="rId7" xr:uid="{00000000-0004-0000-0100-000006000000}"/>
    <hyperlink ref="F120" r:id="rId8" xr:uid="{00000000-0004-0000-0100-000007000000}"/>
    <hyperlink ref="F124" r:id="rId9" xr:uid="{00000000-0004-0000-0100-000008000000}"/>
    <hyperlink ref="F129" r:id="rId10" xr:uid="{00000000-0004-0000-0100-000009000000}"/>
    <hyperlink ref="F133" r:id="rId11" xr:uid="{00000000-0004-0000-0100-00000A000000}"/>
    <hyperlink ref="F135" r:id="rId12" xr:uid="{00000000-0004-0000-0100-00000B000000}"/>
    <hyperlink ref="F141" r:id="rId13" xr:uid="{00000000-0004-0000-0100-00000C000000}"/>
    <hyperlink ref="F143" r:id="rId14" xr:uid="{00000000-0004-0000-0100-00000D000000}"/>
    <hyperlink ref="F145" r:id="rId15" xr:uid="{00000000-0004-0000-0100-00000E000000}"/>
    <hyperlink ref="F148" r:id="rId16" xr:uid="{00000000-0004-0000-0100-00000F000000}"/>
    <hyperlink ref="F154" r:id="rId17" xr:uid="{00000000-0004-0000-0100-000010000000}"/>
    <hyperlink ref="F162" r:id="rId18" xr:uid="{00000000-0004-0000-0100-000011000000}"/>
    <hyperlink ref="F169" r:id="rId19" xr:uid="{00000000-0004-0000-0100-000012000000}"/>
    <hyperlink ref="F177" r:id="rId20" xr:uid="{00000000-0004-0000-0100-000013000000}"/>
    <hyperlink ref="F181" r:id="rId21" xr:uid="{00000000-0004-0000-0100-000014000000}"/>
    <hyperlink ref="F185" r:id="rId22" xr:uid="{00000000-0004-0000-0100-000015000000}"/>
    <hyperlink ref="F189" r:id="rId23" xr:uid="{00000000-0004-0000-0100-000016000000}"/>
    <hyperlink ref="F194" r:id="rId24" xr:uid="{00000000-0004-0000-0100-000017000000}"/>
  </hyperlinks>
  <pageMargins left="0.39374999999999999" right="0.39374999999999999" top="0.39374999999999999" bottom="0.39374999999999999" header="0" footer="0"/>
  <pageSetup paperSize="9" scale="84" fitToHeight="100" orientation="landscape" blackAndWhite="1" r:id="rId25"/>
  <headerFooter>
    <oddFooter>&amp;CStrana &amp;P z &amp;N</oddFooter>
  </headerFooter>
  <drawing r:id="rId2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80"/>
  <sheetViews>
    <sheetView topLeftCell="A77" workbookViewId="0">
      <selection activeCell="X162" sqref="X162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AT2" s="16" t="s">
        <v>89</v>
      </c>
    </row>
    <row r="3" spans="2:46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pans="2:46" ht="24.95" customHeight="1" x14ac:dyDescent="0.2">
      <c r="B4" s="19"/>
      <c r="D4" s="20" t="s">
        <v>93</v>
      </c>
      <c r="L4" s="19"/>
      <c r="M4" s="82" t="s">
        <v>10</v>
      </c>
      <c r="AT4" s="16" t="s">
        <v>4</v>
      </c>
    </row>
    <row r="5" spans="2:46" ht="6.95" customHeight="1" x14ac:dyDescent="0.2">
      <c r="B5" s="19"/>
      <c r="L5" s="19"/>
    </row>
    <row r="6" spans="2:46" ht="12" customHeight="1" x14ac:dyDescent="0.2">
      <c r="B6" s="19"/>
      <c r="D6" s="26" t="s">
        <v>16</v>
      </c>
      <c r="L6" s="19"/>
    </row>
    <row r="7" spans="2:46" ht="16.5" customHeight="1" x14ac:dyDescent="0.2">
      <c r="B7" s="19"/>
      <c r="E7" s="294" t="str">
        <f>'Rekapitulace stavby'!K6</f>
        <v>Psáry - K Junčáku</v>
      </c>
      <c r="F7" s="295"/>
      <c r="G7" s="295"/>
      <c r="H7" s="295"/>
      <c r="L7" s="19"/>
    </row>
    <row r="8" spans="2:46" s="1" customFormat="1" ht="12" customHeight="1" x14ac:dyDescent="0.2">
      <c r="B8" s="31"/>
      <c r="D8" s="26" t="s">
        <v>94</v>
      </c>
      <c r="L8" s="31"/>
    </row>
    <row r="9" spans="2:46" s="1" customFormat="1" ht="16.5" customHeight="1" x14ac:dyDescent="0.2">
      <c r="B9" s="31"/>
      <c r="E9" s="260" t="s">
        <v>310</v>
      </c>
      <c r="F9" s="293"/>
      <c r="G9" s="293"/>
      <c r="H9" s="293"/>
      <c r="L9" s="31"/>
    </row>
    <row r="10" spans="2:46" s="1" customFormat="1" x14ac:dyDescent="0.2">
      <c r="B10" s="31"/>
      <c r="L10" s="31"/>
    </row>
    <row r="11" spans="2:46" s="1" customFormat="1" ht="12" customHeight="1" x14ac:dyDescent="0.2">
      <c r="B11" s="31"/>
      <c r="D11" s="26" t="s">
        <v>18</v>
      </c>
      <c r="F11" s="24" t="s">
        <v>19</v>
      </c>
      <c r="I11" s="26" t="s">
        <v>20</v>
      </c>
      <c r="J11" s="24" t="s">
        <v>19</v>
      </c>
      <c r="L11" s="31"/>
    </row>
    <row r="12" spans="2:46" s="1" customFormat="1" ht="12" customHeight="1" x14ac:dyDescent="0.2">
      <c r="B12" s="31"/>
      <c r="D12" s="26" t="s">
        <v>21</v>
      </c>
      <c r="F12" s="24" t="s">
        <v>22</v>
      </c>
      <c r="I12" s="26" t="s">
        <v>23</v>
      </c>
      <c r="J12" s="47" t="str">
        <f>'Rekapitulace stavby'!AN8</f>
        <v>7. 3. 2024</v>
      </c>
      <c r="L12" s="31"/>
    </row>
    <row r="13" spans="2:46" s="1" customFormat="1" ht="10.9" customHeight="1" x14ac:dyDescent="0.2">
      <c r="B13" s="31"/>
      <c r="L13" s="31"/>
    </row>
    <row r="14" spans="2:46" s="1" customFormat="1" ht="12" customHeight="1" x14ac:dyDescent="0.2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 x14ac:dyDescent="0.2">
      <c r="B15" s="31"/>
      <c r="E15" s="24" t="s">
        <v>28</v>
      </c>
      <c r="I15" s="26" t="s">
        <v>29</v>
      </c>
      <c r="J15" s="24" t="s">
        <v>30</v>
      </c>
      <c r="L15" s="31"/>
    </row>
    <row r="16" spans="2:46" s="1" customFormat="1" ht="6.95" customHeight="1" x14ac:dyDescent="0.2">
      <c r="B16" s="31"/>
      <c r="L16" s="31"/>
    </row>
    <row r="17" spans="2:12" s="1" customFormat="1" ht="12" customHeight="1" x14ac:dyDescent="0.2">
      <c r="B17" s="31"/>
      <c r="D17" s="26" t="s">
        <v>31</v>
      </c>
      <c r="I17" s="26" t="s">
        <v>26</v>
      </c>
      <c r="J17" s="27" t="str">
        <f>'Rekapitulace stavby'!AN13</f>
        <v>Vyplň údaj</v>
      </c>
      <c r="L17" s="31"/>
    </row>
    <row r="18" spans="2:12" s="1" customFormat="1" ht="18" customHeight="1" x14ac:dyDescent="0.2">
      <c r="B18" s="31"/>
      <c r="E18" s="296" t="str">
        <f>'Rekapitulace stavby'!E14</f>
        <v>Vyplň údaj</v>
      </c>
      <c r="F18" s="285"/>
      <c r="G18" s="285"/>
      <c r="H18" s="285"/>
      <c r="I18" s="26" t="s">
        <v>29</v>
      </c>
      <c r="J18" s="27" t="str">
        <f>'Rekapitulace stavby'!AN14</f>
        <v>Vyplň údaj</v>
      </c>
      <c r="L18" s="31"/>
    </row>
    <row r="19" spans="2:12" s="1" customFormat="1" ht="6.95" customHeight="1" x14ac:dyDescent="0.2">
      <c r="B19" s="31"/>
      <c r="L19" s="31"/>
    </row>
    <row r="20" spans="2:12" s="1" customFormat="1" ht="12" customHeight="1" x14ac:dyDescent="0.2">
      <c r="B20" s="31"/>
      <c r="D20" s="26" t="s">
        <v>33</v>
      </c>
      <c r="I20" s="26" t="s">
        <v>26</v>
      </c>
      <c r="J20" s="24" t="s">
        <v>34</v>
      </c>
      <c r="L20" s="31"/>
    </row>
    <row r="21" spans="2:12" s="1" customFormat="1" ht="18" customHeight="1" x14ac:dyDescent="0.2">
      <c r="B21" s="31"/>
      <c r="E21" s="24" t="s">
        <v>35</v>
      </c>
      <c r="I21" s="26" t="s">
        <v>29</v>
      </c>
      <c r="J21" s="24" t="s">
        <v>19</v>
      </c>
      <c r="L21" s="31"/>
    </row>
    <row r="22" spans="2:12" s="1" customFormat="1" ht="6.95" customHeight="1" x14ac:dyDescent="0.2">
      <c r="B22" s="31"/>
      <c r="L22" s="31"/>
    </row>
    <row r="23" spans="2:12" s="1" customFormat="1" ht="12" customHeight="1" x14ac:dyDescent="0.2">
      <c r="B23" s="31"/>
      <c r="D23" s="26" t="s">
        <v>37</v>
      </c>
      <c r="I23" s="26" t="s">
        <v>26</v>
      </c>
      <c r="J23" s="24" t="s">
        <v>38</v>
      </c>
      <c r="L23" s="31"/>
    </row>
    <row r="24" spans="2:12" s="1" customFormat="1" ht="18" customHeight="1" x14ac:dyDescent="0.2">
      <c r="B24" s="31"/>
      <c r="E24" s="24" t="s">
        <v>39</v>
      </c>
      <c r="I24" s="26" t="s">
        <v>29</v>
      </c>
      <c r="J24" s="24" t="s">
        <v>19</v>
      </c>
      <c r="L24" s="31"/>
    </row>
    <row r="25" spans="2:12" s="1" customFormat="1" ht="6.95" customHeight="1" x14ac:dyDescent="0.2">
      <c r="B25" s="31"/>
      <c r="L25" s="31"/>
    </row>
    <row r="26" spans="2:12" s="1" customFormat="1" ht="12" customHeight="1" x14ac:dyDescent="0.2">
      <c r="B26" s="31"/>
      <c r="D26" s="26" t="s">
        <v>40</v>
      </c>
      <c r="L26" s="31"/>
    </row>
    <row r="27" spans="2:12" s="7" customFormat="1" ht="16.5" customHeight="1" x14ac:dyDescent="0.2">
      <c r="B27" s="83"/>
      <c r="E27" s="289" t="s">
        <v>19</v>
      </c>
      <c r="F27" s="289"/>
      <c r="G27" s="289"/>
      <c r="H27" s="289"/>
      <c r="L27" s="83"/>
    </row>
    <row r="28" spans="2:12" s="1" customFormat="1" ht="6.95" customHeight="1" x14ac:dyDescent="0.2">
      <c r="B28" s="31"/>
      <c r="L28" s="31"/>
    </row>
    <row r="29" spans="2:12" s="1" customFormat="1" ht="6.95" customHeight="1" x14ac:dyDescent="0.2">
      <c r="B29" s="31"/>
      <c r="D29" s="48"/>
      <c r="E29" s="48"/>
      <c r="F29" s="48"/>
      <c r="G29" s="48"/>
      <c r="H29" s="48"/>
      <c r="I29" s="48"/>
      <c r="J29" s="48"/>
      <c r="K29" s="48"/>
      <c r="L29" s="31"/>
    </row>
    <row r="30" spans="2:12" s="1" customFormat="1" ht="25.35" customHeight="1" x14ac:dyDescent="0.2">
      <c r="B30" s="31"/>
      <c r="D30" s="84" t="s">
        <v>42</v>
      </c>
      <c r="J30" s="60">
        <f>ROUND(J84, 2)</f>
        <v>321761.27</v>
      </c>
      <c r="L30" s="31"/>
    </row>
    <row r="31" spans="2:12" s="1" customFormat="1" ht="6.95" customHeight="1" x14ac:dyDescent="0.2">
      <c r="B31" s="31"/>
      <c r="D31" s="48"/>
      <c r="E31" s="48"/>
      <c r="F31" s="48"/>
      <c r="G31" s="48"/>
      <c r="H31" s="48"/>
      <c r="I31" s="48"/>
      <c r="J31" s="48"/>
      <c r="K31" s="48"/>
      <c r="L31" s="31"/>
    </row>
    <row r="32" spans="2:12" s="1" customFormat="1" ht="14.45" customHeight="1" x14ac:dyDescent="0.2">
      <c r="B32" s="31"/>
      <c r="F32" s="85" t="s">
        <v>44</v>
      </c>
      <c r="I32" s="85" t="s">
        <v>43</v>
      </c>
      <c r="J32" s="85" t="s">
        <v>45</v>
      </c>
      <c r="L32" s="31"/>
    </row>
    <row r="33" spans="2:12" s="1" customFormat="1" ht="14.45" customHeight="1" x14ac:dyDescent="0.2">
      <c r="B33" s="31"/>
      <c r="D33" s="86" t="s">
        <v>46</v>
      </c>
      <c r="E33" s="26" t="s">
        <v>47</v>
      </c>
      <c r="F33" s="87">
        <f>ROUND((SUM(BE84:BE179)),  2)</f>
        <v>321761.27</v>
      </c>
      <c r="I33" s="88">
        <v>0.21</v>
      </c>
      <c r="J33" s="87">
        <f>ROUND(((SUM(BE84:BE179))*I33),  2)</f>
        <v>67569.87</v>
      </c>
      <c r="L33" s="31"/>
    </row>
    <row r="34" spans="2:12" s="1" customFormat="1" ht="14.45" customHeight="1" x14ac:dyDescent="0.2">
      <c r="B34" s="31"/>
      <c r="E34" s="26" t="s">
        <v>48</v>
      </c>
      <c r="F34" s="87">
        <f>ROUND((SUM(BF84:BF179)),  2)</f>
        <v>0</v>
      </c>
      <c r="I34" s="88">
        <v>0.12</v>
      </c>
      <c r="J34" s="87">
        <f>ROUND(((SUM(BF84:BF179))*I34),  2)</f>
        <v>0</v>
      </c>
      <c r="L34" s="31"/>
    </row>
    <row r="35" spans="2:12" s="1" customFormat="1" ht="14.45" hidden="1" customHeight="1" x14ac:dyDescent="0.2">
      <c r="B35" s="31"/>
      <c r="E35" s="26" t="s">
        <v>49</v>
      </c>
      <c r="F35" s="87">
        <f>ROUND((SUM(BG84:BG179)),  2)</f>
        <v>0</v>
      </c>
      <c r="I35" s="88">
        <v>0.21</v>
      </c>
      <c r="J35" s="87">
        <f>0</f>
        <v>0</v>
      </c>
      <c r="L35" s="31"/>
    </row>
    <row r="36" spans="2:12" s="1" customFormat="1" ht="14.45" hidden="1" customHeight="1" x14ac:dyDescent="0.2">
      <c r="B36" s="31"/>
      <c r="E36" s="26" t="s">
        <v>50</v>
      </c>
      <c r="F36" s="87">
        <f>ROUND((SUM(BH84:BH179)),  2)</f>
        <v>0</v>
      </c>
      <c r="I36" s="88">
        <v>0.12</v>
      </c>
      <c r="J36" s="87">
        <f>0</f>
        <v>0</v>
      </c>
      <c r="L36" s="31"/>
    </row>
    <row r="37" spans="2:12" s="1" customFormat="1" ht="14.45" hidden="1" customHeight="1" x14ac:dyDescent="0.2">
      <c r="B37" s="31"/>
      <c r="E37" s="26" t="s">
        <v>51</v>
      </c>
      <c r="F37" s="87">
        <f>ROUND((SUM(BI84:BI179)),  2)</f>
        <v>0</v>
      </c>
      <c r="I37" s="88">
        <v>0</v>
      </c>
      <c r="J37" s="87">
        <f>0</f>
        <v>0</v>
      </c>
      <c r="L37" s="31"/>
    </row>
    <row r="38" spans="2:12" s="1" customFormat="1" ht="6.95" customHeight="1" x14ac:dyDescent="0.2">
      <c r="B38" s="31"/>
      <c r="L38" s="31"/>
    </row>
    <row r="39" spans="2:12" s="1" customFormat="1" ht="25.35" customHeight="1" x14ac:dyDescent="0.2">
      <c r="B39" s="31"/>
      <c r="C39" s="89"/>
      <c r="D39" s="90" t="s">
        <v>52</v>
      </c>
      <c r="E39" s="51"/>
      <c r="F39" s="51"/>
      <c r="G39" s="91" t="s">
        <v>53</v>
      </c>
      <c r="H39" s="92" t="s">
        <v>54</v>
      </c>
      <c r="I39" s="51"/>
      <c r="J39" s="93">
        <f>SUM(J30:J37)</f>
        <v>389331.14</v>
      </c>
      <c r="K39" s="94"/>
      <c r="L39" s="31"/>
    </row>
    <row r="40" spans="2:12" s="1" customFormat="1" ht="14.45" customHeight="1" x14ac:dyDescent="0.2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31"/>
    </row>
    <row r="44" spans="2:12" s="1" customFormat="1" ht="6.95" customHeight="1" x14ac:dyDescent="0.2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31"/>
    </row>
    <row r="45" spans="2:12" s="1" customFormat="1" ht="24.95" customHeight="1" x14ac:dyDescent="0.2">
      <c r="B45" s="31"/>
      <c r="C45" s="20" t="s">
        <v>96</v>
      </c>
      <c r="L45" s="31"/>
    </row>
    <row r="46" spans="2:12" s="1" customFormat="1" ht="6.95" customHeight="1" x14ac:dyDescent="0.2">
      <c r="B46" s="31"/>
      <c r="L46" s="31"/>
    </row>
    <row r="47" spans="2:12" s="1" customFormat="1" ht="12" customHeight="1" x14ac:dyDescent="0.2">
      <c r="B47" s="31"/>
      <c r="C47" s="26" t="s">
        <v>16</v>
      </c>
      <c r="L47" s="31"/>
    </row>
    <row r="48" spans="2:12" s="1" customFormat="1" ht="16.5" customHeight="1" x14ac:dyDescent="0.2">
      <c r="B48" s="31"/>
      <c r="E48" s="294" t="str">
        <f>E7</f>
        <v>Psáry - K Junčáku</v>
      </c>
      <c r="F48" s="295"/>
      <c r="G48" s="295"/>
      <c r="H48" s="295"/>
      <c r="L48" s="31"/>
    </row>
    <row r="49" spans="2:47" s="1" customFormat="1" ht="12" customHeight="1" x14ac:dyDescent="0.2">
      <c r="B49" s="31"/>
      <c r="C49" s="26" t="s">
        <v>94</v>
      </c>
      <c r="L49" s="31"/>
    </row>
    <row r="50" spans="2:47" s="1" customFormat="1" ht="16.5" customHeight="1" x14ac:dyDescent="0.2">
      <c r="B50" s="31"/>
      <c r="E50" s="260" t="str">
        <f>E9</f>
        <v>SO100-b - Parkoviště B</v>
      </c>
      <c r="F50" s="293"/>
      <c r="G50" s="293"/>
      <c r="H50" s="293"/>
      <c r="L50" s="31"/>
    </row>
    <row r="51" spans="2:47" s="1" customFormat="1" ht="6.95" customHeight="1" x14ac:dyDescent="0.2">
      <c r="B51" s="31"/>
      <c r="L51" s="31"/>
    </row>
    <row r="52" spans="2:47" s="1" customFormat="1" ht="12" customHeight="1" x14ac:dyDescent="0.2">
      <c r="B52" s="31"/>
      <c r="C52" s="26" t="s">
        <v>21</v>
      </c>
      <c r="F52" s="24" t="str">
        <f>F12</f>
        <v>Psáry</v>
      </c>
      <c r="I52" s="26" t="s">
        <v>23</v>
      </c>
      <c r="J52" s="47" t="str">
        <f>IF(J12="","",J12)</f>
        <v>7. 3. 2024</v>
      </c>
      <c r="L52" s="31"/>
    </row>
    <row r="53" spans="2:47" s="1" customFormat="1" ht="6.95" customHeight="1" x14ac:dyDescent="0.2">
      <c r="B53" s="31"/>
      <c r="L53" s="31"/>
    </row>
    <row r="54" spans="2:47" s="1" customFormat="1" ht="15.2" customHeight="1" x14ac:dyDescent="0.2">
      <c r="B54" s="31"/>
      <c r="C54" s="26" t="s">
        <v>25</v>
      </c>
      <c r="F54" s="24" t="str">
        <f>E15</f>
        <v>Obec Psáry</v>
      </c>
      <c r="I54" s="26" t="s">
        <v>33</v>
      </c>
      <c r="J54" s="29" t="str">
        <f>E21</f>
        <v>AllPlan Projekt s.r.o.</v>
      </c>
      <c r="L54" s="31"/>
    </row>
    <row r="55" spans="2:47" s="1" customFormat="1" ht="15.2" customHeight="1" x14ac:dyDescent="0.2">
      <c r="B55" s="31"/>
      <c r="C55" s="26" t="s">
        <v>31</v>
      </c>
      <c r="F55" s="24" t="str">
        <f>IF(E18="","",E18)</f>
        <v>Vyplň údaj</v>
      </c>
      <c r="I55" s="26" t="s">
        <v>37</v>
      </c>
      <c r="J55" s="29" t="str">
        <f>E24</f>
        <v>Václav Křišťál</v>
      </c>
      <c r="L55" s="31"/>
    </row>
    <row r="56" spans="2:47" s="1" customFormat="1" ht="10.35" customHeight="1" x14ac:dyDescent="0.2">
      <c r="B56" s="31"/>
      <c r="L56" s="31"/>
    </row>
    <row r="57" spans="2:47" s="1" customFormat="1" ht="29.25" customHeight="1" x14ac:dyDescent="0.2">
      <c r="B57" s="31"/>
      <c r="C57" s="95" t="s">
        <v>97</v>
      </c>
      <c r="D57" s="89"/>
      <c r="E57" s="89"/>
      <c r="F57" s="89"/>
      <c r="G57" s="89"/>
      <c r="H57" s="89"/>
      <c r="I57" s="89"/>
      <c r="J57" s="96" t="s">
        <v>98</v>
      </c>
      <c r="K57" s="89"/>
      <c r="L57" s="31"/>
    </row>
    <row r="58" spans="2:47" s="1" customFormat="1" ht="10.35" customHeight="1" x14ac:dyDescent="0.2">
      <c r="B58" s="31"/>
      <c r="L58" s="31"/>
    </row>
    <row r="59" spans="2:47" s="1" customFormat="1" ht="22.9" customHeight="1" x14ac:dyDescent="0.2">
      <c r="B59" s="31"/>
      <c r="C59" s="97" t="s">
        <v>74</v>
      </c>
      <c r="J59" s="60">
        <f>J84</f>
        <v>321761.27</v>
      </c>
      <c r="L59" s="31"/>
      <c r="AU59" s="16" t="s">
        <v>99</v>
      </c>
    </row>
    <row r="60" spans="2:47" s="8" customFormat="1" ht="24.95" customHeight="1" x14ac:dyDescent="0.2">
      <c r="B60" s="98"/>
      <c r="D60" s="99" t="s">
        <v>100</v>
      </c>
      <c r="E60" s="100"/>
      <c r="F60" s="100"/>
      <c r="G60" s="100"/>
      <c r="H60" s="100"/>
      <c r="I60" s="100"/>
      <c r="J60" s="101">
        <f>J85</f>
        <v>321761.27</v>
      </c>
      <c r="L60" s="98"/>
    </row>
    <row r="61" spans="2:47" s="9" customFormat="1" ht="19.899999999999999" customHeight="1" x14ac:dyDescent="0.2">
      <c r="B61" s="102"/>
      <c r="D61" s="103" t="s">
        <v>101</v>
      </c>
      <c r="E61" s="104"/>
      <c r="F61" s="104"/>
      <c r="G61" s="104"/>
      <c r="H61" s="104"/>
      <c r="I61" s="104"/>
      <c r="J61" s="105">
        <f>J86</f>
        <v>130153.37000000001</v>
      </c>
      <c r="L61" s="102"/>
    </row>
    <row r="62" spans="2:47" s="9" customFormat="1" ht="19.899999999999999" customHeight="1" x14ac:dyDescent="0.2">
      <c r="B62" s="102"/>
      <c r="D62" s="103" t="s">
        <v>102</v>
      </c>
      <c r="E62" s="104"/>
      <c r="F62" s="104"/>
      <c r="G62" s="104"/>
      <c r="H62" s="104"/>
      <c r="I62" s="104"/>
      <c r="J62" s="105">
        <f>J149</f>
        <v>149697.59999999998</v>
      </c>
      <c r="L62" s="102"/>
    </row>
    <row r="63" spans="2:47" s="9" customFormat="1" ht="19.899999999999999" customHeight="1" x14ac:dyDescent="0.2">
      <c r="B63" s="102"/>
      <c r="D63" s="103" t="s">
        <v>103</v>
      </c>
      <c r="E63" s="104"/>
      <c r="F63" s="104"/>
      <c r="G63" s="104"/>
      <c r="H63" s="104"/>
      <c r="I63" s="104"/>
      <c r="J63" s="105">
        <f>J168</f>
        <v>32577.34</v>
      </c>
      <c r="L63" s="102"/>
    </row>
    <row r="64" spans="2:47" s="9" customFormat="1" ht="19.899999999999999" customHeight="1" x14ac:dyDescent="0.2">
      <c r="B64" s="102"/>
      <c r="D64" s="103" t="s">
        <v>104</v>
      </c>
      <c r="E64" s="104"/>
      <c r="F64" s="104"/>
      <c r="G64" s="104"/>
      <c r="H64" s="104"/>
      <c r="I64" s="104"/>
      <c r="J64" s="105">
        <f>J177</f>
        <v>9332.9599999999991</v>
      </c>
      <c r="L64" s="102"/>
    </row>
    <row r="65" spans="2:12" s="1" customFormat="1" ht="21.75" customHeight="1" x14ac:dyDescent="0.2">
      <c r="B65" s="31"/>
      <c r="L65" s="31"/>
    </row>
    <row r="66" spans="2:12" s="1" customFormat="1" ht="6.95" customHeight="1" x14ac:dyDescent="0.2"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31"/>
    </row>
    <row r="70" spans="2:12" s="1" customFormat="1" ht="6.95" customHeight="1" x14ac:dyDescent="0.2"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31"/>
    </row>
    <row r="71" spans="2:12" s="1" customFormat="1" ht="24.95" customHeight="1" x14ac:dyDescent="0.2">
      <c r="B71" s="31"/>
      <c r="C71" s="20" t="s">
        <v>105</v>
      </c>
      <c r="L71" s="31"/>
    </row>
    <row r="72" spans="2:12" s="1" customFormat="1" ht="6.95" customHeight="1" x14ac:dyDescent="0.2">
      <c r="B72" s="31"/>
      <c r="L72" s="31"/>
    </row>
    <row r="73" spans="2:12" s="1" customFormat="1" ht="12" customHeight="1" x14ac:dyDescent="0.2">
      <c r="B73" s="31"/>
      <c r="C73" s="26" t="s">
        <v>16</v>
      </c>
      <c r="L73" s="31"/>
    </row>
    <row r="74" spans="2:12" s="1" customFormat="1" ht="16.5" customHeight="1" x14ac:dyDescent="0.2">
      <c r="B74" s="31"/>
      <c r="E74" s="294" t="str">
        <f>E7</f>
        <v>Psáry - K Junčáku</v>
      </c>
      <c r="F74" s="295"/>
      <c r="G74" s="295"/>
      <c r="H74" s="295"/>
      <c r="L74" s="31"/>
    </row>
    <row r="75" spans="2:12" s="1" customFormat="1" ht="12" customHeight="1" x14ac:dyDescent="0.2">
      <c r="B75" s="31"/>
      <c r="C75" s="26" t="s">
        <v>94</v>
      </c>
      <c r="L75" s="31"/>
    </row>
    <row r="76" spans="2:12" s="1" customFormat="1" ht="16.5" customHeight="1" x14ac:dyDescent="0.2">
      <c r="B76" s="31"/>
      <c r="E76" s="260" t="str">
        <f>E9</f>
        <v>SO100-b - Parkoviště B</v>
      </c>
      <c r="F76" s="293"/>
      <c r="G76" s="293"/>
      <c r="H76" s="293"/>
      <c r="L76" s="31"/>
    </row>
    <row r="77" spans="2:12" s="1" customFormat="1" ht="6.95" customHeight="1" x14ac:dyDescent="0.2">
      <c r="B77" s="31"/>
      <c r="L77" s="31"/>
    </row>
    <row r="78" spans="2:12" s="1" customFormat="1" ht="12" customHeight="1" x14ac:dyDescent="0.2">
      <c r="B78" s="31"/>
      <c r="C78" s="26" t="s">
        <v>21</v>
      </c>
      <c r="F78" s="24" t="str">
        <f>F12</f>
        <v>Psáry</v>
      </c>
      <c r="I78" s="26" t="s">
        <v>23</v>
      </c>
      <c r="J78" s="47" t="str">
        <f>IF(J12="","",J12)</f>
        <v>7. 3. 2024</v>
      </c>
      <c r="L78" s="31"/>
    </row>
    <row r="79" spans="2:12" s="1" customFormat="1" ht="6.95" customHeight="1" x14ac:dyDescent="0.2">
      <c r="B79" s="31"/>
      <c r="L79" s="31"/>
    </row>
    <row r="80" spans="2:12" s="1" customFormat="1" ht="15.2" customHeight="1" x14ac:dyDescent="0.2">
      <c r="B80" s="31"/>
      <c r="C80" s="26" t="s">
        <v>25</v>
      </c>
      <c r="F80" s="24" t="str">
        <f>E15</f>
        <v>Obec Psáry</v>
      </c>
      <c r="I80" s="26" t="s">
        <v>33</v>
      </c>
      <c r="J80" s="29" t="str">
        <f>E21</f>
        <v>AllPlan Projekt s.r.o.</v>
      </c>
      <c r="L80" s="31"/>
    </row>
    <row r="81" spans="2:65" s="1" customFormat="1" ht="15.2" customHeight="1" x14ac:dyDescent="0.2">
      <c r="B81" s="31"/>
      <c r="C81" s="26" t="s">
        <v>31</v>
      </c>
      <c r="F81" s="24" t="str">
        <f>IF(E18="","",E18)</f>
        <v>Vyplň údaj</v>
      </c>
      <c r="I81" s="26" t="s">
        <v>37</v>
      </c>
      <c r="J81" s="29" t="str">
        <f>E24</f>
        <v>Václav Křišťál</v>
      </c>
      <c r="L81" s="31"/>
    </row>
    <row r="82" spans="2:65" s="1" customFormat="1" ht="10.35" customHeight="1" x14ac:dyDescent="0.2">
      <c r="B82" s="31"/>
      <c r="L82" s="31"/>
    </row>
    <row r="83" spans="2:65" s="10" customFormat="1" ht="29.25" customHeight="1" x14ac:dyDescent="0.2">
      <c r="B83" s="106"/>
      <c r="C83" s="107" t="s">
        <v>106</v>
      </c>
      <c r="D83" s="108" t="s">
        <v>61</v>
      </c>
      <c r="E83" s="108" t="s">
        <v>57</v>
      </c>
      <c r="F83" s="108" t="s">
        <v>58</v>
      </c>
      <c r="G83" s="108" t="s">
        <v>107</v>
      </c>
      <c r="H83" s="108" t="s">
        <v>108</v>
      </c>
      <c r="I83" s="108" t="s">
        <v>109</v>
      </c>
      <c r="J83" s="108" t="s">
        <v>98</v>
      </c>
      <c r="K83" s="109" t="s">
        <v>110</v>
      </c>
      <c r="L83" s="106"/>
      <c r="M83" s="53" t="s">
        <v>19</v>
      </c>
      <c r="N83" s="54" t="s">
        <v>46</v>
      </c>
      <c r="O83" s="54" t="s">
        <v>111</v>
      </c>
      <c r="P83" s="54" t="s">
        <v>112</v>
      </c>
      <c r="Q83" s="54" t="s">
        <v>113</v>
      </c>
      <c r="R83" s="54" t="s">
        <v>114</v>
      </c>
      <c r="S83" s="54" t="s">
        <v>115</v>
      </c>
      <c r="T83" s="55" t="s">
        <v>116</v>
      </c>
    </row>
    <row r="84" spans="2:65" s="1" customFormat="1" ht="22.9" customHeight="1" x14ac:dyDescent="0.25">
      <c r="B84" s="31"/>
      <c r="C84" s="58" t="s">
        <v>117</v>
      </c>
      <c r="J84" s="110">
        <f>BK84</f>
        <v>321761.27</v>
      </c>
      <c r="L84" s="31"/>
      <c r="M84" s="56"/>
      <c r="N84" s="48"/>
      <c r="O84" s="48"/>
      <c r="P84" s="111">
        <f>P85</f>
        <v>0</v>
      </c>
      <c r="Q84" s="48"/>
      <c r="R84" s="111">
        <f>R85</f>
        <v>58.331342750000005</v>
      </c>
      <c r="S84" s="48"/>
      <c r="T84" s="112">
        <f>T85</f>
        <v>0</v>
      </c>
      <c r="AT84" s="16" t="s">
        <v>75</v>
      </c>
      <c r="AU84" s="16" t="s">
        <v>99</v>
      </c>
      <c r="BK84" s="113">
        <f>BK85</f>
        <v>321761.27</v>
      </c>
    </row>
    <row r="85" spans="2:65" s="11" customFormat="1" ht="25.9" customHeight="1" x14ac:dyDescent="0.2">
      <c r="B85" s="114"/>
      <c r="D85" s="115" t="s">
        <v>75</v>
      </c>
      <c r="E85" s="116" t="s">
        <v>118</v>
      </c>
      <c r="F85" s="116" t="s">
        <v>119</v>
      </c>
      <c r="I85" s="117"/>
      <c r="J85" s="118">
        <f>BK85</f>
        <v>321761.27</v>
      </c>
      <c r="L85" s="114"/>
      <c r="M85" s="119"/>
      <c r="P85" s="120">
        <f>P86+P149+P168+P177</f>
        <v>0</v>
      </c>
      <c r="R85" s="120">
        <f>R86+R149+R168+R177</f>
        <v>58.331342750000005</v>
      </c>
      <c r="T85" s="121">
        <f>T86+T149+T168+T177</f>
        <v>0</v>
      </c>
      <c r="AR85" s="115" t="s">
        <v>84</v>
      </c>
      <c r="AT85" s="122" t="s">
        <v>75</v>
      </c>
      <c r="AU85" s="122" t="s">
        <v>76</v>
      </c>
      <c r="AY85" s="115" t="s">
        <v>120</v>
      </c>
      <c r="BK85" s="123">
        <f>BK86+BK149+BK168+BK177</f>
        <v>321761.27</v>
      </c>
    </row>
    <row r="86" spans="2:65" s="11" customFormat="1" ht="22.9" customHeight="1" x14ac:dyDescent="0.2">
      <c r="B86" s="114"/>
      <c r="D86" s="115" t="s">
        <v>75</v>
      </c>
      <c r="E86" s="124" t="s">
        <v>84</v>
      </c>
      <c r="F86" s="124" t="s">
        <v>121</v>
      </c>
      <c r="I86" s="117"/>
      <c r="J86" s="125">
        <f>BK86</f>
        <v>130153.37000000001</v>
      </c>
      <c r="L86" s="114"/>
      <c r="M86" s="119"/>
      <c r="P86" s="120">
        <f>SUM(P87:P148)</f>
        <v>0</v>
      </c>
      <c r="R86" s="120">
        <f>SUM(R87:R148)</f>
        <v>3.1800000000000003E-4</v>
      </c>
      <c r="T86" s="121">
        <f>SUM(T87:T148)</f>
        <v>0</v>
      </c>
      <c r="AR86" s="115" t="s">
        <v>84</v>
      </c>
      <c r="AT86" s="122" t="s">
        <v>75</v>
      </c>
      <c r="AU86" s="122" t="s">
        <v>84</v>
      </c>
      <c r="AY86" s="115" t="s">
        <v>120</v>
      </c>
      <c r="BK86" s="123">
        <f>SUM(BK87:BK148)</f>
        <v>130153.37000000001</v>
      </c>
    </row>
    <row r="87" spans="2:65" s="1" customFormat="1" ht="16.5" customHeight="1" x14ac:dyDescent="0.2">
      <c r="B87" s="31"/>
      <c r="C87" s="126" t="s">
        <v>84</v>
      </c>
      <c r="D87" s="126" t="s">
        <v>122</v>
      </c>
      <c r="E87" s="127" t="s">
        <v>123</v>
      </c>
      <c r="F87" s="128" t="s">
        <v>124</v>
      </c>
      <c r="G87" s="129" t="s">
        <v>125</v>
      </c>
      <c r="H87" s="130">
        <v>125.58</v>
      </c>
      <c r="I87" s="131">
        <v>70</v>
      </c>
      <c r="J87" s="132">
        <f>ROUND(I87*H87,2)</f>
        <v>8790.6</v>
      </c>
      <c r="K87" s="128" t="s">
        <v>126</v>
      </c>
      <c r="L87" s="31"/>
      <c r="M87" s="133" t="s">
        <v>19</v>
      </c>
      <c r="N87" s="134" t="s">
        <v>47</v>
      </c>
      <c r="P87" s="135">
        <f>O87*H87</f>
        <v>0</v>
      </c>
      <c r="Q87" s="135">
        <v>0</v>
      </c>
      <c r="R87" s="135">
        <f>Q87*H87</f>
        <v>0</v>
      </c>
      <c r="S87" s="135">
        <v>0</v>
      </c>
      <c r="T87" s="136">
        <f>S87*H87</f>
        <v>0</v>
      </c>
      <c r="AR87" s="137" t="s">
        <v>127</v>
      </c>
      <c r="AT87" s="137" t="s">
        <v>122</v>
      </c>
      <c r="AU87" s="137" t="s">
        <v>86</v>
      </c>
      <c r="AY87" s="16" t="s">
        <v>120</v>
      </c>
      <c r="BE87" s="138">
        <f>IF(N87="základní",J87,0)</f>
        <v>8790.6</v>
      </c>
      <c r="BF87" s="138">
        <f>IF(N87="snížená",J87,0)</f>
        <v>0</v>
      </c>
      <c r="BG87" s="138">
        <f>IF(N87="zákl. přenesená",J87,0)</f>
        <v>0</v>
      </c>
      <c r="BH87" s="138">
        <f>IF(N87="sníž. přenesená",J87,0)</f>
        <v>0</v>
      </c>
      <c r="BI87" s="138">
        <f>IF(N87="nulová",J87,0)</f>
        <v>0</v>
      </c>
      <c r="BJ87" s="16" t="s">
        <v>84</v>
      </c>
      <c r="BK87" s="138">
        <f>ROUND(I87*H87,2)</f>
        <v>8790.6</v>
      </c>
      <c r="BL87" s="16" t="s">
        <v>127</v>
      </c>
      <c r="BM87" s="137" t="s">
        <v>311</v>
      </c>
    </row>
    <row r="88" spans="2:65" s="1" customFormat="1" x14ac:dyDescent="0.2">
      <c r="B88" s="31"/>
      <c r="D88" s="139" t="s">
        <v>129</v>
      </c>
      <c r="F88" s="140" t="s">
        <v>130</v>
      </c>
      <c r="I88" s="141"/>
      <c r="L88" s="31"/>
      <c r="M88" s="142"/>
      <c r="T88" s="50"/>
      <c r="AT88" s="16" t="s">
        <v>129</v>
      </c>
      <c r="AU88" s="16" t="s">
        <v>86</v>
      </c>
    </row>
    <row r="89" spans="2:65" s="12" customFormat="1" x14ac:dyDescent="0.2">
      <c r="B89" s="143"/>
      <c r="D89" s="144" t="s">
        <v>131</v>
      </c>
      <c r="E89" s="145" t="s">
        <v>19</v>
      </c>
      <c r="F89" s="146" t="s">
        <v>132</v>
      </c>
      <c r="H89" s="145" t="s">
        <v>19</v>
      </c>
      <c r="I89" s="147"/>
      <c r="L89" s="143"/>
      <c r="M89" s="148"/>
      <c r="T89" s="149"/>
      <c r="AT89" s="145" t="s">
        <v>131</v>
      </c>
      <c r="AU89" s="145" t="s">
        <v>86</v>
      </c>
      <c r="AV89" s="12" t="s">
        <v>84</v>
      </c>
      <c r="AW89" s="12" t="s">
        <v>36</v>
      </c>
      <c r="AX89" s="12" t="s">
        <v>76</v>
      </c>
      <c r="AY89" s="145" t="s">
        <v>120</v>
      </c>
    </row>
    <row r="90" spans="2:65" s="13" customFormat="1" x14ac:dyDescent="0.2">
      <c r="B90" s="150"/>
      <c r="D90" s="144" t="s">
        <v>131</v>
      </c>
      <c r="E90" s="151" t="s">
        <v>19</v>
      </c>
      <c r="F90" s="152" t="s">
        <v>312</v>
      </c>
      <c r="H90" s="153">
        <v>125.58</v>
      </c>
      <c r="I90" s="154"/>
      <c r="L90" s="150"/>
      <c r="M90" s="155"/>
      <c r="T90" s="156"/>
      <c r="AT90" s="151" t="s">
        <v>131</v>
      </c>
      <c r="AU90" s="151" t="s">
        <v>86</v>
      </c>
      <c r="AV90" s="13" t="s">
        <v>86</v>
      </c>
      <c r="AW90" s="13" t="s">
        <v>36</v>
      </c>
      <c r="AX90" s="13" t="s">
        <v>76</v>
      </c>
      <c r="AY90" s="151" t="s">
        <v>120</v>
      </c>
    </row>
    <row r="91" spans="2:65" s="1" customFormat="1" ht="16.5" customHeight="1" x14ac:dyDescent="0.2">
      <c r="B91" s="31"/>
      <c r="C91" s="126" t="s">
        <v>86</v>
      </c>
      <c r="D91" s="126" t="s">
        <v>122</v>
      </c>
      <c r="E91" s="127" t="s">
        <v>313</v>
      </c>
      <c r="F91" s="128" t="s">
        <v>314</v>
      </c>
      <c r="G91" s="129" t="s">
        <v>136</v>
      </c>
      <c r="H91" s="130">
        <v>80.415999999999997</v>
      </c>
      <c r="I91" s="131">
        <v>320</v>
      </c>
      <c r="J91" s="132">
        <f>ROUND(I91*H91,2)</f>
        <v>25733.119999999999</v>
      </c>
      <c r="K91" s="128" t="s">
        <v>126</v>
      </c>
      <c r="L91" s="31"/>
      <c r="M91" s="133" t="s">
        <v>19</v>
      </c>
      <c r="N91" s="134" t="s">
        <v>47</v>
      </c>
      <c r="P91" s="135">
        <f>O91*H91</f>
        <v>0</v>
      </c>
      <c r="Q91" s="135">
        <v>0</v>
      </c>
      <c r="R91" s="135">
        <f>Q91*H91</f>
        <v>0</v>
      </c>
      <c r="S91" s="135">
        <v>0</v>
      </c>
      <c r="T91" s="136">
        <f>S91*H91</f>
        <v>0</v>
      </c>
      <c r="AR91" s="137" t="s">
        <v>127</v>
      </c>
      <c r="AT91" s="137" t="s">
        <v>122</v>
      </c>
      <c r="AU91" s="137" t="s">
        <v>86</v>
      </c>
      <c r="AY91" s="16" t="s">
        <v>120</v>
      </c>
      <c r="BE91" s="138">
        <f>IF(N91="základní",J91,0)</f>
        <v>25733.119999999999</v>
      </c>
      <c r="BF91" s="138">
        <f>IF(N91="snížená",J91,0)</f>
        <v>0</v>
      </c>
      <c r="BG91" s="138">
        <f>IF(N91="zákl. přenesená",J91,0)</f>
        <v>0</v>
      </c>
      <c r="BH91" s="138">
        <f>IF(N91="sníž. přenesená",J91,0)</f>
        <v>0</v>
      </c>
      <c r="BI91" s="138">
        <f>IF(N91="nulová",J91,0)</f>
        <v>0</v>
      </c>
      <c r="BJ91" s="16" t="s">
        <v>84</v>
      </c>
      <c r="BK91" s="138">
        <f>ROUND(I91*H91,2)</f>
        <v>25733.119999999999</v>
      </c>
      <c r="BL91" s="16" t="s">
        <v>127</v>
      </c>
      <c r="BM91" s="137" t="s">
        <v>315</v>
      </c>
    </row>
    <row r="92" spans="2:65" s="1" customFormat="1" x14ac:dyDescent="0.2">
      <c r="B92" s="31"/>
      <c r="D92" s="139" t="s">
        <v>129</v>
      </c>
      <c r="F92" s="140" t="s">
        <v>316</v>
      </c>
      <c r="I92" s="141"/>
      <c r="L92" s="31"/>
      <c r="M92" s="142"/>
      <c r="T92" s="50"/>
      <c r="AT92" s="16" t="s">
        <v>129</v>
      </c>
      <c r="AU92" s="16" t="s">
        <v>86</v>
      </c>
    </row>
    <row r="93" spans="2:65" s="13" customFormat="1" x14ac:dyDescent="0.2">
      <c r="B93" s="150"/>
      <c r="D93" s="144" t="s">
        <v>131</v>
      </c>
      <c r="E93" s="151" t="s">
        <v>19</v>
      </c>
      <c r="F93" s="152" t="s">
        <v>317</v>
      </c>
      <c r="H93" s="153">
        <v>56.511000000000003</v>
      </c>
      <c r="I93" s="154"/>
      <c r="L93" s="150"/>
      <c r="M93" s="155"/>
      <c r="T93" s="156"/>
      <c r="AT93" s="151" t="s">
        <v>131</v>
      </c>
      <c r="AU93" s="151" t="s">
        <v>86</v>
      </c>
      <c r="AV93" s="13" t="s">
        <v>86</v>
      </c>
      <c r="AW93" s="13" t="s">
        <v>36</v>
      </c>
      <c r="AX93" s="13" t="s">
        <v>76</v>
      </c>
      <c r="AY93" s="151" t="s">
        <v>120</v>
      </c>
    </row>
    <row r="94" spans="2:65" s="12" customFormat="1" x14ac:dyDescent="0.2">
      <c r="B94" s="143"/>
      <c r="D94" s="144" t="s">
        <v>131</v>
      </c>
      <c r="E94" s="145" t="s">
        <v>19</v>
      </c>
      <c r="F94" s="146" t="s">
        <v>141</v>
      </c>
      <c r="H94" s="145" t="s">
        <v>19</v>
      </c>
      <c r="I94" s="147"/>
      <c r="L94" s="143"/>
      <c r="M94" s="148"/>
      <c r="T94" s="149"/>
      <c r="AT94" s="145" t="s">
        <v>131</v>
      </c>
      <c r="AU94" s="145" t="s">
        <v>86</v>
      </c>
      <c r="AV94" s="12" t="s">
        <v>84</v>
      </c>
      <c r="AW94" s="12" t="s">
        <v>36</v>
      </c>
      <c r="AX94" s="12" t="s">
        <v>76</v>
      </c>
      <c r="AY94" s="145" t="s">
        <v>120</v>
      </c>
    </row>
    <row r="95" spans="2:65" s="13" customFormat="1" x14ac:dyDescent="0.2">
      <c r="B95" s="150"/>
      <c r="D95" s="144" t="s">
        <v>131</v>
      </c>
      <c r="E95" s="151" t="s">
        <v>19</v>
      </c>
      <c r="F95" s="152" t="s">
        <v>318</v>
      </c>
      <c r="H95" s="153">
        <v>23.905000000000001</v>
      </c>
      <c r="I95" s="154"/>
      <c r="L95" s="150"/>
      <c r="M95" s="155"/>
      <c r="T95" s="156"/>
      <c r="AT95" s="151" t="s">
        <v>131</v>
      </c>
      <c r="AU95" s="151" t="s">
        <v>86</v>
      </c>
      <c r="AV95" s="13" t="s">
        <v>86</v>
      </c>
      <c r="AW95" s="13" t="s">
        <v>36</v>
      </c>
      <c r="AX95" s="13" t="s">
        <v>76</v>
      </c>
      <c r="AY95" s="151" t="s">
        <v>120</v>
      </c>
    </row>
    <row r="96" spans="2:65" s="1" customFormat="1" ht="37.9" customHeight="1" x14ac:dyDescent="0.2">
      <c r="B96" s="31"/>
      <c r="C96" s="126" t="s">
        <v>143</v>
      </c>
      <c r="D96" s="126" t="s">
        <v>122</v>
      </c>
      <c r="E96" s="127" t="s">
        <v>144</v>
      </c>
      <c r="F96" s="128" t="s">
        <v>145</v>
      </c>
      <c r="G96" s="129" t="s">
        <v>136</v>
      </c>
      <c r="H96" s="130">
        <v>9.0909999999999993</v>
      </c>
      <c r="I96" s="131">
        <v>120</v>
      </c>
      <c r="J96" s="132">
        <f>ROUND(I96*H96,2)</f>
        <v>1090.92</v>
      </c>
      <c r="K96" s="128" t="s">
        <v>126</v>
      </c>
      <c r="L96" s="31"/>
      <c r="M96" s="133" t="s">
        <v>19</v>
      </c>
      <c r="N96" s="134" t="s">
        <v>47</v>
      </c>
      <c r="P96" s="135">
        <f>O96*H96</f>
        <v>0</v>
      </c>
      <c r="Q96" s="135">
        <v>0</v>
      </c>
      <c r="R96" s="135">
        <f>Q96*H96</f>
        <v>0</v>
      </c>
      <c r="S96" s="135">
        <v>0</v>
      </c>
      <c r="T96" s="136">
        <f>S96*H96</f>
        <v>0</v>
      </c>
      <c r="AR96" s="137" t="s">
        <v>127</v>
      </c>
      <c r="AT96" s="137" t="s">
        <v>122</v>
      </c>
      <c r="AU96" s="137" t="s">
        <v>86</v>
      </c>
      <c r="AY96" s="16" t="s">
        <v>120</v>
      </c>
      <c r="BE96" s="138">
        <f>IF(N96="základní",J96,0)</f>
        <v>1090.92</v>
      </c>
      <c r="BF96" s="138">
        <f>IF(N96="snížená",J96,0)</f>
        <v>0</v>
      </c>
      <c r="BG96" s="138">
        <f>IF(N96="zákl. přenesená",J96,0)</f>
        <v>0</v>
      </c>
      <c r="BH96" s="138">
        <f>IF(N96="sníž. přenesená",J96,0)</f>
        <v>0</v>
      </c>
      <c r="BI96" s="138">
        <f>IF(N96="nulová",J96,0)</f>
        <v>0</v>
      </c>
      <c r="BJ96" s="16" t="s">
        <v>84</v>
      </c>
      <c r="BK96" s="138">
        <f>ROUND(I96*H96,2)</f>
        <v>1090.92</v>
      </c>
      <c r="BL96" s="16" t="s">
        <v>127</v>
      </c>
      <c r="BM96" s="137" t="s">
        <v>319</v>
      </c>
    </row>
    <row r="97" spans="2:65" s="1" customFormat="1" x14ac:dyDescent="0.2">
      <c r="B97" s="31"/>
      <c r="D97" s="139" t="s">
        <v>129</v>
      </c>
      <c r="F97" s="140" t="s">
        <v>147</v>
      </c>
      <c r="I97" s="141"/>
      <c r="L97" s="31"/>
      <c r="M97" s="142"/>
      <c r="T97" s="50"/>
      <c r="AT97" s="16" t="s">
        <v>129</v>
      </c>
      <c r="AU97" s="16" t="s">
        <v>86</v>
      </c>
    </row>
    <row r="98" spans="2:65" s="13" customFormat="1" x14ac:dyDescent="0.2">
      <c r="B98" s="150"/>
      <c r="D98" s="144" t="s">
        <v>131</v>
      </c>
      <c r="E98" s="151" t="s">
        <v>19</v>
      </c>
      <c r="F98" s="152" t="s">
        <v>320</v>
      </c>
      <c r="H98" s="153">
        <v>5.91</v>
      </c>
      <c r="I98" s="154"/>
      <c r="L98" s="150"/>
      <c r="M98" s="155"/>
      <c r="T98" s="156"/>
      <c r="AT98" s="151" t="s">
        <v>131</v>
      </c>
      <c r="AU98" s="151" t="s">
        <v>86</v>
      </c>
      <c r="AV98" s="13" t="s">
        <v>86</v>
      </c>
      <c r="AW98" s="13" t="s">
        <v>36</v>
      </c>
      <c r="AX98" s="13" t="s">
        <v>76</v>
      </c>
      <c r="AY98" s="151" t="s">
        <v>120</v>
      </c>
    </row>
    <row r="99" spans="2:65" s="13" customFormat="1" x14ac:dyDescent="0.2">
      <c r="B99" s="150"/>
      <c r="D99" s="144" t="s">
        <v>131</v>
      </c>
      <c r="E99" s="151" t="s">
        <v>19</v>
      </c>
      <c r="F99" s="152" t="s">
        <v>321</v>
      </c>
      <c r="H99" s="153">
        <v>3.181</v>
      </c>
      <c r="I99" s="154"/>
      <c r="L99" s="150"/>
      <c r="M99" s="155"/>
      <c r="T99" s="156"/>
      <c r="AT99" s="151" t="s">
        <v>131</v>
      </c>
      <c r="AU99" s="151" t="s">
        <v>86</v>
      </c>
      <c r="AV99" s="13" t="s">
        <v>86</v>
      </c>
      <c r="AW99" s="13" t="s">
        <v>36</v>
      </c>
      <c r="AX99" s="13" t="s">
        <v>76</v>
      </c>
      <c r="AY99" s="151" t="s">
        <v>120</v>
      </c>
    </row>
    <row r="100" spans="2:65" s="1" customFormat="1" ht="37.9" customHeight="1" x14ac:dyDescent="0.2">
      <c r="B100" s="31"/>
      <c r="C100" s="126" t="s">
        <v>127</v>
      </c>
      <c r="D100" s="126" t="s">
        <v>122</v>
      </c>
      <c r="E100" s="127" t="s">
        <v>150</v>
      </c>
      <c r="F100" s="128" t="s">
        <v>151</v>
      </c>
      <c r="G100" s="129" t="s">
        <v>136</v>
      </c>
      <c r="H100" s="130">
        <v>112.333</v>
      </c>
      <c r="I100" s="131">
        <v>190</v>
      </c>
      <c r="J100" s="132">
        <f>ROUND(I100*H100,2)</f>
        <v>21343.27</v>
      </c>
      <c r="K100" s="128" t="s">
        <v>126</v>
      </c>
      <c r="L100" s="31"/>
      <c r="M100" s="133" t="s">
        <v>19</v>
      </c>
      <c r="N100" s="134" t="s">
        <v>47</v>
      </c>
      <c r="P100" s="135">
        <f>O100*H100</f>
        <v>0</v>
      </c>
      <c r="Q100" s="135">
        <v>0</v>
      </c>
      <c r="R100" s="135">
        <f>Q100*H100</f>
        <v>0</v>
      </c>
      <c r="S100" s="135">
        <v>0</v>
      </c>
      <c r="T100" s="136">
        <f>S100*H100</f>
        <v>0</v>
      </c>
      <c r="AR100" s="137" t="s">
        <v>127</v>
      </c>
      <c r="AT100" s="137" t="s">
        <v>122</v>
      </c>
      <c r="AU100" s="137" t="s">
        <v>86</v>
      </c>
      <c r="AY100" s="16" t="s">
        <v>120</v>
      </c>
      <c r="BE100" s="138">
        <f>IF(N100="základní",J100,0)</f>
        <v>21343.27</v>
      </c>
      <c r="BF100" s="138">
        <f>IF(N100="snížená",J100,0)</f>
        <v>0</v>
      </c>
      <c r="BG100" s="138">
        <f>IF(N100="zákl. přenesená",J100,0)</f>
        <v>0</v>
      </c>
      <c r="BH100" s="138">
        <f>IF(N100="sníž. přenesená",J100,0)</f>
        <v>0</v>
      </c>
      <c r="BI100" s="138">
        <f>IF(N100="nulová",J100,0)</f>
        <v>0</v>
      </c>
      <c r="BJ100" s="16" t="s">
        <v>84</v>
      </c>
      <c r="BK100" s="138">
        <f>ROUND(I100*H100,2)</f>
        <v>21343.27</v>
      </c>
      <c r="BL100" s="16" t="s">
        <v>127</v>
      </c>
      <c r="BM100" s="137" t="s">
        <v>322</v>
      </c>
    </row>
    <row r="101" spans="2:65" s="1" customFormat="1" x14ac:dyDescent="0.2">
      <c r="B101" s="31"/>
      <c r="D101" s="139" t="s">
        <v>129</v>
      </c>
      <c r="F101" s="140" t="s">
        <v>153</v>
      </c>
      <c r="I101" s="141"/>
      <c r="L101" s="31"/>
      <c r="M101" s="142"/>
      <c r="T101" s="50"/>
      <c r="AT101" s="16" t="s">
        <v>129</v>
      </c>
      <c r="AU101" s="16" t="s">
        <v>86</v>
      </c>
    </row>
    <row r="102" spans="2:65" s="13" customFormat="1" x14ac:dyDescent="0.2">
      <c r="B102" s="150"/>
      <c r="D102" s="144" t="s">
        <v>131</v>
      </c>
      <c r="E102" s="151" t="s">
        <v>19</v>
      </c>
      <c r="F102" s="152" t="s">
        <v>323</v>
      </c>
      <c r="H102" s="153">
        <v>12.558</v>
      </c>
      <c r="I102" s="154"/>
      <c r="L102" s="150"/>
      <c r="M102" s="155"/>
      <c r="T102" s="156"/>
      <c r="AT102" s="151" t="s">
        <v>131</v>
      </c>
      <c r="AU102" s="151" t="s">
        <v>86</v>
      </c>
      <c r="AV102" s="13" t="s">
        <v>86</v>
      </c>
      <c r="AW102" s="13" t="s">
        <v>36</v>
      </c>
      <c r="AX102" s="13" t="s">
        <v>76</v>
      </c>
      <c r="AY102" s="151" t="s">
        <v>120</v>
      </c>
    </row>
    <row r="103" spans="2:65" s="13" customFormat="1" x14ac:dyDescent="0.2">
      <c r="B103" s="150"/>
      <c r="D103" s="144" t="s">
        <v>131</v>
      </c>
      <c r="E103" s="151" t="s">
        <v>19</v>
      </c>
      <c r="F103" s="152" t="s">
        <v>324</v>
      </c>
      <c r="H103" s="153">
        <v>80.415999999999997</v>
      </c>
      <c r="I103" s="154"/>
      <c r="L103" s="150"/>
      <c r="M103" s="155"/>
      <c r="T103" s="156"/>
      <c r="AT103" s="151" t="s">
        <v>131</v>
      </c>
      <c r="AU103" s="151" t="s">
        <v>86</v>
      </c>
      <c r="AV103" s="13" t="s">
        <v>86</v>
      </c>
      <c r="AW103" s="13" t="s">
        <v>36</v>
      </c>
      <c r="AX103" s="13" t="s">
        <v>76</v>
      </c>
      <c r="AY103" s="151" t="s">
        <v>120</v>
      </c>
    </row>
    <row r="104" spans="2:65" s="13" customFormat="1" x14ac:dyDescent="0.2">
      <c r="B104" s="150"/>
      <c r="D104" s="144" t="s">
        <v>131</v>
      </c>
      <c r="E104" s="151" t="s">
        <v>19</v>
      </c>
      <c r="F104" s="152" t="s">
        <v>325</v>
      </c>
      <c r="H104" s="153">
        <v>-2.9550000000000001</v>
      </c>
      <c r="I104" s="154"/>
      <c r="L104" s="150"/>
      <c r="M104" s="155"/>
      <c r="T104" s="156"/>
      <c r="AT104" s="151" t="s">
        <v>131</v>
      </c>
      <c r="AU104" s="151" t="s">
        <v>86</v>
      </c>
      <c r="AV104" s="13" t="s">
        <v>86</v>
      </c>
      <c r="AW104" s="13" t="s">
        <v>36</v>
      </c>
      <c r="AX104" s="13" t="s">
        <v>76</v>
      </c>
      <c r="AY104" s="151" t="s">
        <v>120</v>
      </c>
    </row>
    <row r="105" spans="2:65" s="13" customFormat="1" x14ac:dyDescent="0.2">
      <c r="B105" s="150"/>
      <c r="D105" s="144" t="s">
        <v>131</v>
      </c>
      <c r="E105" s="151" t="s">
        <v>19</v>
      </c>
      <c r="F105" s="152" t="s">
        <v>326</v>
      </c>
      <c r="H105" s="153">
        <v>-1.591</v>
      </c>
      <c r="I105" s="154"/>
      <c r="L105" s="150"/>
      <c r="M105" s="155"/>
      <c r="T105" s="156"/>
      <c r="AT105" s="151" t="s">
        <v>131</v>
      </c>
      <c r="AU105" s="151" t="s">
        <v>86</v>
      </c>
      <c r="AV105" s="13" t="s">
        <v>86</v>
      </c>
      <c r="AW105" s="13" t="s">
        <v>36</v>
      </c>
      <c r="AX105" s="13" t="s">
        <v>76</v>
      </c>
      <c r="AY105" s="151" t="s">
        <v>120</v>
      </c>
    </row>
    <row r="106" spans="2:65" s="12" customFormat="1" x14ac:dyDescent="0.2">
      <c r="B106" s="143"/>
      <c r="D106" s="144" t="s">
        <v>131</v>
      </c>
      <c r="E106" s="145" t="s">
        <v>19</v>
      </c>
      <c r="F106" s="146" t="s">
        <v>327</v>
      </c>
      <c r="H106" s="145" t="s">
        <v>19</v>
      </c>
      <c r="I106" s="147"/>
      <c r="L106" s="143"/>
      <c r="M106" s="148"/>
      <c r="T106" s="149"/>
      <c r="AT106" s="145" t="s">
        <v>131</v>
      </c>
      <c r="AU106" s="145" t="s">
        <v>86</v>
      </c>
      <c r="AV106" s="12" t="s">
        <v>84</v>
      </c>
      <c r="AW106" s="12" t="s">
        <v>36</v>
      </c>
      <c r="AX106" s="12" t="s">
        <v>76</v>
      </c>
      <c r="AY106" s="145" t="s">
        <v>120</v>
      </c>
    </row>
    <row r="107" spans="2:65" s="13" customFormat="1" x14ac:dyDescent="0.2">
      <c r="B107" s="150"/>
      <c r="D107" s="144" t="s">
        <v>131</v>
      </c>
      <c r="E107" s="151" t="s">
        <v>19</v>
      </c>
      <c r="F107" s="152" t="s">
        <v>318</v>
      </c>
      <c r="H107" s="153">
        <v>23.905000000000001</v>
      </c>
      <c r="I107" s="154"/>
      <c r="L107" s="150"/>
      <c r="M107" s="155"/>
      <c r="T107" s="156"/>
      <c r="AT107" s="151" t="s">
        <v>131</v>
      </c>
      <c r="AU107" s="151" t="s">
        <v>86</v>
      </c>
      <c r="AV107" s="13" t="s">
        <v>86</v>
      </c>
      <c r="AW107" s="13" t="s">
        <v>36</v>
      </c>
      <c r="AX107" s="13" t="s">
        <v>76</v>
      </c>
      <c r="AY107" s="151" t="s">
        <v>120</v>
      </c>
    </row>
    <row r="108" spans="2:65" s="1" customFormat="1" ht="24.2" customHeight="1" x14ac:dyDescent="0.2">
      <c r="B108" s="31"/>
      <c r="C108" s="126" t="s">
        <v>160</v>
      </c>
      <c r="D108" s="126" t="s">
        <v>122</v>
      </c>
      <c r="E108" s="127" t="s">
        <v>161</v>
      </c>
      <c r="F108" s="128" t="s">
        <v>162</v>
      </c>
      <c r="G108" s="129" t="s">
        <v>136</v>
      </c>
      <c r="H108" s="130">
        <v>4.5460000000000003</v>
      </c>
      <c r="I108" s="131">
        <v>80</v>
      </c>
      <c r="J108" s="132">
        <f>ROUND(I108*H108,2)</f>
        <v>363.68</v>
      </c>
      <c r="K108" s="128" t="s">
        <v>126</v>
      </c>
      <c r="L108" s="31"/>
      <c r="M108" s="133" t="s">
        <v>19</v>
      </c>
      <c r="N108" s="134" t="s">
        <v>47</v>
      </c>
      <c r="P108" s="135">
        <f>O108*H108</f>
        <v>0</v>
      </c>
      <c r="Q108" s="135">
        <v>0</v>
      </c>
      <c r="R108" s="135">
        <f>Q108*H108</f>
        <v>0</v>
      </c>
      <c r="S108" s="135">
        <v>0</v>
      </c>
      <c r="T108" s="136">
        <f>S108*H108</f>
        <v>0</v>
      </c>
      <c r="AR108" s="137" t="s">
        <v>127</v>
      </c>
      <c r="AT108" s="137" t="s">
        <v>122</v>
      </c>
      <c r="AU108" s="137" t="s">
        <v>86</v>
      </c>
      <c r="AY108" s="16" t="s">
        <v>120</v>
      </c>
      <c r="BE108" s="138">
        <f>IF(N108="základní",J108,0)</f>
        <v>363.68</v>
      </c>
      <c r="BF108" s="138">
        <f>IF(N108="snížená",J108,0)</f>
        <v>0</v>
      </c>
      <c r="BG108" s="138">
        <f>IF(N108="zákl. přenesená",J108,0)</f>
        <v>0</v>
      </c>
      <c r="BH108" s="138">
        <f>IF(N108="sníž. přenesená",J108,0)</f>
        <v>0</v>
      </c>
      <c r="BI108" s="138">
        <f>IF(N108="nulová",J108,0)</f>
        <v>0</v>
      </c>
      <c r="BJ108" s="16" t="s">
        <v>84</v>
      </c>
      <c r="BK108" s="138">
        <f>ROUND(I108*H108,2)</f>
        <v>363.68</v>
      </c>
      <c r="BL108" s="16" t="s">
        <v>127</v>
      </c>
      <c r="BM108" s="137" t="s">
        <v>328</v>
      </c>
    </row>
    <row r="109" spans="2:65" s="1" customFormat="1" x14ac:dyDescent="0.2">
      <c r="B109" s="31"/>
      <c r="D109" s="139" t="s">
        <v>129</v>
      </c>
      <c r="F109" s="140" t="s">
        <v>164</v>
      </c>
      <c r="I109" s="141"/>
      <c r="L109" s="31"/>
      <c r="M109" s="142"/>
      <c r="T109" s="50"/>
      <c r="AT109" s="16" t="s">
        <v>129</v>
      </c>
      <c r="AU109" s="16" t="s">
        <v>86</v>
      </c>
    </row>
    <row r="110" spans="2:65" s="13" customFormat="1" x14ac:dyDescent="0.2">
      <c r="B110" s="150"/>
      <c r="D110" s="144" t="s">
        <v>131</v>
      </c>
      <c r="E110" s="151" t="s">
        <v>19</v>
      </c>
      <c r="F110" s="152" t="s">
        <v>329</v>
      </c>
      <c r="H110" s="153">
        <v>2.9550000000000001</v>
      </c>
      <c r="I110" s="154"/>
      <c r="L110" s="150"/>
      <c r="M110" s="155"/>
      <c r="T110" s="156"/>
      <c r="AT110" s="151" t="s">
        <v>131</v>
      </c>
      <c r="AU110" s="151" t="s">
        <v>86</v>
      </c>
      <c r="AV110" s="13" t="s">
        <v>86</v>
      </c>
      <c r="AW110" s="13" t="s">
        <v>36</v>
      </c>
      <c r="AX110" s="13" t="s">
        <v>76</v>
      </c>
      <c r="AY110" s="151" t="s">
        <v>120</v>
      </c>
    </row>
    <row r="111" spans="2:65" s="13" customFormat="1" x14ac:dyDescent="0.2">
      <c r="B111" s="150"/>
      <c r="D111" s="144" t="s">
        <v>131</v>
      </c>
      <c r="E111" s="151" t="s">
        <v>19</v>
      </c>
      <c r="F111" s="152" t="s">
        <v>330</v>
      </c>
      <c r="H111" s="153">
        <v>1.591</v>
      </c>
      <c r="I111" s="154"/>
      <c r="L111" s="150"/>
      <c r="M111" s="155"/>
      <c r="T111" s="156"/>
      <c r="AT111" s="151" t="s">
        <v>131</v>
      </c>
      <c r="AU111" s="151" t="s">
        <v>86</v>
      </c>
      <c r="AV111" s="13" t="s">
        <v>86</v>
      </c>
      <c r="AW111" s="13" t="s">
        <v>36</v>
      </c>
      <c r="AX111" s="13" t="s">
        <v>76</v>
      </c>
      <c r="AY111" s="151" t="s">
        <v>120</v>
      </c>
    </row>
    <row r="112" spans="2:65" s="1" customFormat="1" ht="24.2" customHeight="1" x14ac:dyDescent="0.2">
      <c r="B112" s="31"/>
      <c r="C112" s="126" t="s">
        <v>167</v>
      </c>
      <c r="D112" s="126" t="s">
        <v>122</v>
      </c>
      <c r="E112" s="127" t="s">
        <v>168</v>
      </c>
      <c r="F112" s="128" t="s">
        <v>169</v>
      </c>
      <c r="G112" s="129" t="s">
        <v>170</v>
      </c>
      <c r="H112" s="130">
        <v>159.16999999999999</v>
      </c>
      <c r="I112" s="131">
        <v>360</v>
      </c>
      <c r="J112" s="132">
        <f>ROUND(I112*H112,2)</f>
        <v>57301.2</v>
      </c>
      <c r="K112" s="128" t="s">
        <v>126</v>
      </c>
      <c r="L112" s="31"/>
      <c r="M112" s="133" t="s">
        <v>19</v>
      </c>
      <c r="N112" s="134" t="s">
        <v>47</v>
      </c>
      <c r="P112" s="135">
        <f>O112*H112</f>
        <v>0</v>
      </c>
      <c r="Q112" s="135">
        <v>0</v>
      </c>
      <c r="R112" s="135">
        <f>Q112*H112</f>
        <v>0</v>
      </c>
      <c r="S112" s="135">
        <v>0</v>
      </c>
      <c r="T112" s="136">
        <f>S112*H112</f>
        <v>0</v>
      </c>
      <c r="AR112" s="137" t="s">
        <v>127</v>
      </c>
      <c r="AT112" s="137" t="s">
        <v>122</v>
      </c>
      <c r="AU112" s="137" t="s">
        <v>86</v>
      </c>
      <c r="AY112" s="16" t="s">
        <v>120</v>
      </c>
      <c r="BE112" s="138">
        <f>IF(N112="základní",J112,0)</f>
        <v>57301.2</v>
      </c>
      <c r="BF112" s="138">
        <f>IF(N112="snížená",J112,0)</f>
        <v>0</v>
      </c>
      <c r="BG112" s="138">
        <f>IF(N112="zákl. přenesená",J112,0)</f>
        <v>0</v>
      </c>
      <c r="BH112" s="138">
        <f>IF(N112="sníž. přenesená",J112,0)</f>
        <v>0</v>
      </c>
      <c r="BI112" s="138">
        <f>IF(N112="nulová",J112,0)</f>
        <v>0</v>
      </c>
      <c r="BJ112" s="16" t="s">
        <v>84</v>
      </c>
      <c r="BK112" s="138">
        <f>ROUND(I112*H112,2)</f>
        <v>57301.2</v>
      </c>
      <c r="BL112" s="16" t="s">
        <v>127</v>
      </c>
      <c r="BM112" s="137" t="s">
        <v>331</v>
      </c>
    </row>
    <row r="113" spans="2:65" s="1" customFormat="1" x14ac:dyDescent="0.2">
      <c r="B113" s="31"/>
      <c r="D113" s="139" t="s">
        <v>129</v>
      </c>
      <c r="F113" s="140" t="s">
        <v>172</v>
      </c>
      <c r="I113" s="141"/>
      <c r="L113" s="31"/>
      <c r="M113" s="142"/>
      <c r="T113" s="50"/>
      <c r="AT113" s="16" t="s">
        <v>129</v>
      </c>
      <c r="AU113" s="16" t="s">
        <v>86</v>
      </c>
    </row>
    <row r="114" spans="2:65" s="13" customFormat="1" x14ac:dyDescent="0.2">
      <c r="B114" s="150"/>
      <c r="D114" s="144" t="s">
        <v>131</v>
      </c>
      <c r="E114" s="151" t="s">
        <v>19</v>
      </c>
      <c r="F114" s="152" t="s">
        <v>332</v>
      </c>
      <c r="H114" s="153">
        <v>159.16999999999999</v>
      </c>
      <c r="I114" s="154"/>
      <c r="L114" s="150"/>
      <c r="M114" s="155"/>
      <c r="T114" s="156"/>
      <c r="AT114" s="151" t="s">
        <v>131</v>
      </c>
      <c r="AU114" s="151" t="s">
        <v>86</v>
      </c>
      <c r="AV114" s="13" t="s">
        <v>86</v>
      </c>
      <c r="AW114" s="13" t="s">
        <v>36</v>
      </c>
      <c r="AX114" s="13" t="s">
        <v>76</v>
      </c>
      <c r="AY114" s="151" t="s">
        <v>120</v>
      </c>
    </row>
    <row r="115" spans="2:65" s="1" customFormat="1" ht="24.2" customHeight="1" x14ac:dyDescent="0.2">
      <c r="B115" s="31"/>
      <c r="C115" s="126" t="s">
        <v>174</v>
      </c>
      <c r="D115" s="126" t="s">
        <v>122</v>
      </c>
      <c r="E115" s="127" t="s">
        <v>175</v>
      </c>
      <c r="F115" s="128" t="s">
        <v>176</v>
      </c>
      <c r="G115" s="129" t="s">
        <v>136</v>
      </c>
      <c r="H115" s="130">
        <v>4.5460000000000003</v>
      </c>
      <c r="I115" s="131">
        <v>25</v>
      </c>
      <c r="J115" s="132">
        <f>ROUND(I115*H115,2)</f>
        <v>113.65</v>
      </c>
      <c r="K115" s="128" t="s">
        <v>126</v>
      </c>
      <c r="L115" s="31"/>
      <c r="M115" s="133" t="s">
        <v>19</v>
      </c>
      <c r="N115" s="134" t="s">
        <v>47</v>
      </c>
      <c r="P115" s="135">
        <f>O115*H115</f>
        <v>0</v>
      </c>
      <c r="Q115" s="135">
        <v>0</v>
      </c>
      <c r="R115" s="135">
        <f>Q115*H115</f>
        <v>0</v>
      </c>
      <c r="S115" s="135">
        <v>0</v>
      </c>
      <c r="T115" s="136">
        <f>S115*H115</f>
        <v>0</v>
      </c>
      <c r="AR115" s="137" t="s">
        <v>127</v>
      </c>
      <c r="AT115" s="137" t="s">
        <v>122</v>
      </c>
      <c r="AU115" s="137" t="s">
        <v>86</v>
      </c>
      <c r="AY115" s="16" t="s">
        <v>120</v>
      </c>
      <c r="BE115" s="138">
        <f>IF(N115="základní",J115,0)</f>
        <v>113.65</v>
      </c>
      <c r="BF115" s="138">
        <f>IF(N115="snížená",J115,0)</f>
        <v>0</v>
      </c>
      <c r="BG115" s="138">
        <f>IF(N115="zákl. přenesená",J115,0)</f>
        <v>0</v>
      </c>
      <c r="BH115" s="138">
        <f>IF(N115="sníž. přenesená",J115,0)</f>
        <v>0</v>
      </c>
      <c r="BI115" s="138">
        <f>IF(N115="nulová",J115,0)</f>
        <v>0</v>
      </c>
      <c r="BJ115" s="16" t="s">
        <v>84</v>
      </c>
      <c r="BK115" s="138">
        <f>ROUND(I115*H115,2)</f>
        <v>113.65</v>
      </c>
      <c r="BL115" s="16" t="s">
        <v>127</v>
      </c>
      <c r="BM115" s="137" t="s">
        <v>333</v>
      </c>
    </row>
    <row r="116" spans="2:65" s="1" customFormat="1" x14ac:dyDescent="0.2">
      <c r="B116" s="31"/>
      <c r="D116" s="139" t="s">
        <v>129</v>
      </c>
      <c r="F116" s="140" t="s">
        <v>178</v>
      </c>
      <c r="I116" s="141"/>
      <c r="L116" s="31"/>
      <c r="M116" s="142"/>
      <c r="T116" s="50"/>
      <c r="AT116" s="16" t="s">
        <v>129</v>
      </c>
      <c r="AU116" s="16" t="s">
        <v>86</v>
      </c>
    </row>
    <row r="117" spans="2:65" s="13" customFormat="1" x14ac:dyDescent="0.2">
      <c r="B117" s="150"/>
      <c r="D117" s="144" t="s">
        <v>131</v>
      </c>
      <c r="E117" s="151" t="s">
        <v>19</v>
      </c>
      <c r="F117" s="152" t="s">
        <v>329</v>
      </c>
      <c r="H117" s="153">
        <v>2.9550000000000001</v>
      </c>
      <c r="I117" s="154"/>
      <c r="L117" s="150"/>
      <c r="M117" s="155"/>
      <c r="T117" s="156"/>
      <c r="AT117" s="151" t="s">
        <v>131</v>
      </c>
      <c r="AU117" s="151" t="s">
        <v>86</v>
      </c>
      <c r="AV117" s="13" t="s">
        <v>86</v>
      </c>
      <c r="AW117" s="13" t="s">
        <v>36</v>
      </c>
      <c r="AX117" s="13" t="s">
        <v>76</v>
      </c>
      <c r="AY117" s="151" t="s">
        <v>120</v>
      </c>
    </row>
    <row r="118" spans="2:65" s="13" customFormat="1" x14ac:dyDescent="0.2">
      <c r="B118" s="150"/>
      <c r="D118" s="144" t="s">
        <v>131</v>
      </c>
      <c r="E118" s="151" t="s">
        <v>19</v>
      </c>
      <c r="F118" s="152" t="s">
        <v>330</v>
      </c>
      <c r="H118" s="153">
        <v>1.591</v>
      </c>
      <c r="I118" s="154"/>
      <c r="L118" s="150"/>
      <c r="M118" s="155"/>
      <c r="T118" s="156"/>
      <c r="AT118" s="151" t="s">
        <v>131</v>
      </c>
      <c r="AU118" s="151" t="s">
        <v>86</v>
      </c>
      <c r="AV118" s="13" t="s">
        <v>86</v>
      </c>
      <c r="AW118" s="13" t="s">
        <v>36</v>
      </c>
      <c r="AX118" s="13" t="s">
        <v>76</v>
      </c>
      <c r="AY118" s="151" t="s">
        <v>120</v>
      </c>
    </row>
    <row r="119" spans="2:65" s="1" customFormat="1" ht="24.2" customHeight="1" x14ac:dyDescent="0.2">
      <c r="B119" s="31"/>
      <c r="C119" s="126" t="s">
        <v>180</v>
      </c>
      <c r="D119" s="126" t="s">
        <v>122</v>
      </c>
      <c r="E119" s="127" t="s">
        <v>181</v>
      </c>
      <c r="F119" s="128" t="s">
        <v>182</v>
      </c>
      <c r="G119" s="129" t="s">
        <v>136</v>
      </c>
      <c r="H119" s="130">
        <v>2.9550000000000001</v>
      </c>
      <c r="I119" s="131">
        <v>180</v>
      </c>
      <c r="J119" s="132">
        <f>ROUND(I119*H119,2)</f>
        <v>531.9</v>
      </c>
      <c r="K119" s="128" t="s">
        <v>126</v>
      </c>
      <c r="L119" s="31"/>
      <c r="M119" s="133" t="s">
        <v>19</v>
      </c>
      <c r="N119" s="134" t="s">
        <v>47</v>
      </c>
      <c r="P119" s="135">
        <f>O119*H119</f>
        <v>0</v>
      </c>
      <c r="Q119" s="135">
        <v>0</v>
      </c>
      <c r="R119" s="135">
        <f>Q119*H119</f>
        <v>0</v>
      </c>
      <c r="S119" s="135">
        <v>0</v>
      </c>
      <c r="T119" s="136">
        <f>S119*H119</f>
        <v>0</v>
      </c>
      <c r="AR119" s="137" t="s">
        <v>127</v>
      </c>
      <c r="AT119" s="137" t="s">
        <v>122</v>
      </c>
      <c r="AU119" s="137" t="s">
        <v>86</v>
      </c>
      <c r="AY119" s="16" t="s">
        <v>120</v>
      </c>
      <c r="BE119" s="138">
        <f>IF(N119="základní",J119,0)</f>
        <v>531.9</v>
      </c>
      <c r="BF119" s="138">
        <f>IF(N119="snížená",J119,0)</f>
        <v>0</v>
      </c>
      <c r="BG119" s="138">
        <f>IF(N119="zákl. přenesená",J119,0)</f>
        <v>0</v>
      </c>
      <c r="BH119" s="138">
        <f>IF(N119="sníž. přenesená",J119,0)</f>
        <v>0</v>
      </c>
      <c r="BI119" s="138">
        <f>IF(N119="nulová",J119,0)</f>
        <v>0</v>
      </c>
      <c r="BJ119" s="16" t="s">
        <v>84</v>
      </c>
      <c r="BK119" s="138">
        <f>ROUND(I119*H119,2)</f>
        <v>531.9</v>
      </c>
      <c r="BL119" s="16" t="s">
        <v>127</v>
      </c>
      <c r="BM119" s="137" t="s">
        <v>334</v>
      </c>
    </row>
    <row r="120" spans="2:65" s="1" customFormat="1" x14ac:dyDescent="0.2">
      <c r="B120" s="31"/>
      <c r="D120" s="139" t="s">
        <v>129</v>
      </c>
      <c r="F120" s="140" t="s">
        <v>184</v>
      </c>
      <c r="I120" s="141"/>
      <c r="L120" s="31"/>
      <c r="M120" s="142"/>
      <c r="T120" s="50"/>
      <c r="AT120" s="16" t="s">
        <v>129</v>
      </c>
      <c r="AU120" s="16" t="s">
        <v>86</v>
      </c>
    </row>
    <row r="121" spans="2:65" s="12" customFormat="1" x14ac:dyDescent="0.2">
      <c r="B121" s="143"/>
      <c r="D121" s="144" t="s">
        <v>131</v>
      </c>
      <c r="E121" s="145" t="s">
        <v>19</v>
      </c>
      <c r="F121" s="146" t="s">
        <v>185</v>
      </c>
      <c r="H121" s="145" t="s">
        <v>19</v>
      </c>
      <c r="I121" s="147"/>
      <c r="L121" s="143"/>
      <c r="M121" s="148"/>
      <c r="T121" s="149"/>
      <c r="AT121" s="145" t="s">
        <v>131</v>
      </c>
      <c r="AU121" s="145" t="s">
        <v>86</v>
      </c>
      <c r="AV121" s="12" t="s">
        <v>84</v>
      </c>
      <c r="AW121" s="12" t="s">
        <v>36</v>
      </c>
      <c r="AX121" s="12" t="s">
        <v>76</v>
      </c>
      <c r="AY121" s="145" t="s">
        <v>120</v>
      </c>
    </row>
    <row r="122" spans="2:65" s="13" customFormat="1" x14ac:dyDescent="0.2">
      <c r="B122" s="150"/>
      <c r="D122" s="144" t="s">
        <v>131</v>
      </c>
      <c r="E122" s="151" t="s">
        <v>19</v>
      </c>
      <c r="F122" s="152" t="s">
        <v>335</v>
      </c>
      <c r="H122" s="153">
        <v>2.9550000000000001</v>
      </c>
      <c r="I122" s="154"/>
      <c r="L122" s="150"/>
      <c r="M122" s="155"/>
      <c r="T122" s="156"/>
      <c r="AT122" s="151" t="s">
        <v>131</v>
      </c>
      <c r="AU122" s="151" t="s">
        <v>86</v>
      </c>
      <c r="AV122" s="13" t="s">
        <v>86</v>
      </c>
      <c r="AW122" s="13" t="s">
        <v>36</v>
      </c>
      <c r="AX122" s="13" t="s">
        <v>76</v>
      </c>
      <c r="AY122" s="151" t="s">
        <v>120</v>
      </c>
    </row>
    <row r="123" spans="2:65" s="1" customFormat="1" ht="24.2" customHeight="1" x14ac:dyDescent="0.2">
      <c r="B123" s="31"/>
      <c r="C123" s="126" t="s">
        <v>187</v>
      </c>
      <c r="D123" s="126" t="s">
        <v>122</v>
      </c>
      <c r="E123" s="127" t="s">
        <v>188</v>
      </c>
      <c r="F123" s="128" t="s">
        <v>189</v>
      </c>
      <c r="G123" s="129" t="s">
        <v>125</v>
      </c>
      <c r="H123" s="130">
        <v>15.904999999999999</v>
      </c>
      <c r="I123" s="131">
        <v>225</v>
      </c>
      <c r="J123" s="132">
        <f>ROUND(I123*H123,2)</f>
        <v>3578.63</v>
      </c>
      <c r="K123" s="128" t="s">
        <v>126</v>
      </c>
      <c r="L123" s="31"/>
      <c r="M123" s="133" t="s">
        <v>19</v>
      </c>
      <c r="N123" s="134" t="s">
        <v>47</v>
      </c>
      <c r="P123" s="135">
        <f>O123*H123</f>
        <v>0</v>
      </c>
      <c r="Q123" s="135">
        <v>0</v>
      </c>
      <c r="R123" s="135">
        <f>Q123*H123</f>
        <v>0</v>
      </c>
      <c r="S123" s="135">
        <v>0</v>
      </c>
      <c r="T123" s="136">
        <f>S123*H123</f>
        <v>0</v>
      </c>
      <c r="AR123" s="137" t="s">
        <v>127</v>
      </c>
      <c r="AT123" s="137" t="s">
        <v>122</v>
      </c>
      <c r="AU123" s="137" t="s">
        <v>86</v>
      </c>
      <c r="AY123" s="16" t="s">
        <v>120</v>
      </c>
      <c r="BE123" s="138">
        <f>IF(N123="základní",J123,0)</f>
        <v>3578.63</v>
      </c>
      <c r="BF123" s="138">
        <f>IF(N123="snížená",J123,0)</f>
        <v>0</v>
      </c>
      <c r="BG123" s="138">
        <f>IF(N123="zákl. přenesená",J123,0)</f>
        <v>0</v>
      </c>
      <c r="BH123" s="138">
        <f>IF(N123="sníž. přenesená",J123,0)</f>
        <v>0</v>
      </c>
      <c r="BI123" s="138">
        <f>IF(N123="nulová",J123,0)</f>
        <v>0</v>
      </c>
      <c r="BJ123" s="16" t="s">
        <v>84</v>
      </c>
      <c r="BK123" s="138">
        <f>ROUND(I123*H123,2)</f>
        <v>3578.63</v>
      </c>
      <c r="BL123" s="16" t="s">
        <v>127</v>
      </c>
      <c r="BM123" s="137" t="s">
        <v>336</v>
      </c>
    </row>
    <row r="124" spans="2:65" s="1" customFormat="1" x14ac:dyDescent="0.2">
      <c r="B124" s="31"/>
      <c r="D124" s="139" t="s">
        <v>129</v>
      </c>
      <c r="F124" s="140" t="s">
        <v>191</v>
      </c>
      <c r="I124" s="141"/>
      <c r="L124" s="31"/>
      <c r="M124" s="142"/>
      <c r="T124" s="50"/>
      <c r="AT124" s="16" t="s">
        <v>129</v>
      </c>
      <c r="AU124" s="16" t="s">
        <v>86</v>
      </c>
    </row>
    <row r="125" spans="2:65" s="13" customFormat="1" x14ac:dyDescent="0.2">
      <c r="B125" s="150"/>
      <c r="D125" s="144" t="s">
        <v>131</v>
      </c>
      <c r="E125" s="151" t="s">
        <v>19</v>
      </c>
      <c r="F125" s="152" t="s">
        <v>337</v>
      </c>
      <c r="H125" s="153">
        <v>125.58</v>
      </c>
      <c r="I125" s="154"/>
      <c r="L125" s="150"/>
      <c r="M125" s="155"/>
      <c r="T125" s="156"/>
      <c r="AT125" s="151" t="s">
        <v>131</v>
      </c>
      <c r="AU125" s="151" t="s">
        <v>86</v>
      </c>
      <c r="AV125" s="13" t="s">
        <v>86</v>
      </c>
      <c r="AW125" s="13" t="s">
        <v>36</v>
      </c>
      <c r="AX125" s="13" t="s">
        <v>76</v>
      </c>
      <c r="AY125" s="151" t="s">
        <v>120</v>
      </c>
    </row>
    <row r="126" spans="2:65" s="13" customFormat="1" x14ac:dyDescent="0.2">
      <c r="B126" s="150"/>
      <c r="D126" s="144" t="s">
        <v>131</v>
      </c>
      <c r="E126" s="151" t="s">
        <v>19</v>
      </c>
      <c r="F126" s="152" t="s">
        <v>338</v>
      </c>
      <c r="H126" s="153">
        <v>-104.75</v>
      </c>
      <c r="I126" s="154"/>
      <c r="L126" s="150"/>
      <c r="M126" s="155"/>
      <c r="T126" s="156"/>
      <c r="AT126" s="151" t="s">
        <v>131</v>
      </c>
      <c r="AU126" s="151" t="s">
        <v>86</v>
      </c>
      <c r="AV126" s="13" t="s">
        <v>86</v>
      </c>
      <c r="AW126" s="13" t="s">
        <v>36</v>
      </c>
      <c r="AX126" s="13" t="s">
        <v>76</v>
      </c>
      <c r="AY126" s="151" t="s">
        <v>120</v>
      </c>
    </row>
    <row r="127" spans="2:65" s="13" customFormat="1" x14ac:dyDescent="0.2">
      <c r="B127" s="150"/>
      <c r="D127" s="144" t="s">
        <v>131</v>
      </c>
      <c r="E127" s="151" t="s">
        <v>19</v>
      </c>
      <c r="F127" s="152" t="s">
        <v>339</v>
      </c>
      <c r="H127" s="153">
        <v>-4.9249999999999998</v>
      </c>
      <c r="I127" s="154"/>
      <c r="L127" s="150"/>
      <c r="M127" s="155"/>
      <c r="T127" s="156"/>
      <c r="AT127" s="151" t="s">
        <v>131</v>
      </c>
      <c r="AU127" s="151" t="s">
        <v>86</v>
      </c>
      <c r="AV127" s="13" t="s">
        <v>86</v>
      </c>
      <c r="AW127" s="13" t="s">
        <v>36</v>
      </c>
      <c r="AX127" s="13" t="s">
        <v>76</v>
      </c>
      <c r="AY127" s="151" t="s">
        <v>120</v>
      </c>
    </row>
    <row r="128" spans="2:65" s="1" customFormat="1" ht="24.2" customHeight="1" x14ac:dyDescent="0.2">
      <c r="B128" s="31"/>
      <c r="C128" s="126" t="s">
        <v>195</v>
      </c>
      <c r="D128" s="126" t="s">
        <v>122</v>
      </c>
      <c r="E128" s="127" t="s">
        <v>196</v>
      </c>
      <c r="F128" s="128" t="s">
        <v>197</v>
      </c>
      <c r="G128" s="129" t="s">
        <v>125</v>
      </c>
      <c r="H128" s="130">
        <v>15.904999999999999</v>
      </c>
      <c r="I128" s="131">
        <v>25</v>
      </c>
      <c r="J128" s="132">
        <f>ROUND(I128*H128,2)</f>
        <v>397.63</v>
      </c>
      <c r="K128" s="128" t="s">
        <v>126</v>
      </c>
      <c r="L128" s="31"/>
      <c r="M128" s="133" t="s">
        <v>19</v>
      </c>
      <c r="N128" s="134" t="s">
        <v>47</v>
      </c>
      <c r="P128" s="135">
        <f>O128*H128</f>
        <v>0</v>
      </c>
      <c r="Q128" s="135">
        <v>0</v>
      </c>
      <c r="R128" s="135">
        <f>Q128*H128</f>
        <v>0</v>
      </c>
      <c r="S128" s="135">
        <v>0</v>
      </c>
      <c r="T128" s="136">
        <f>S128*H128</f>
        <v>0</v>
      </c>
      <c r="AR128" s="137" t="s">
        <v>127</v>
      </c>
      <c r="AT128" s="137" t="s">
        <v>122</v>
      </c>
      <c r="AU128" s="137" t="s">
        <v>86</v>
      </c>
      <c r="AY128" s="16" t="s">
        <v>120</v>
      </c>
      <c r="BE128" s="138">
        <f>IF(N128="základní",J128,0)</f>
        <v>397.63</v>
      </c>
      <c r="BF128" s="138">
        <f>IF(N128="snížená",J128,0)</f>
        <v>0</v>
      </c>
      <c r="BG128" s="138">
        <f>IF(N128="zákl. přenesená",J128,0)</f>
        <v>0</v>
      </c>
      <c r="BH128" s="138">
        <f>IF(N128="sníž. přenesená",J128,0)</f>
        <v>0</v>
      </c>
      <c r="BI128" s="138">
        <f>IF(N128="nulová",J128,0)</f>
        <v>0</v>
      </c>
      <c r="BJ128" s="16" t="s">
        <v>84</v>
      </c>
      <c r="BK128" s="138">
        <f>ROUND(I128*H128,2)</f>
        <v>397.63</v>
      </c>
      <c r="BL128" s="16" t="s">
        <v>127</v>
      </c>
      <c r="BM128" s="137" t="s">
        <v>340</v>
      </c>
    </row>
    <row r="129" spans="2:65" s="1" customFormat="1" x14ac:dyDescent="0.2">
      <c r="B129" s="31"/>
      <c r="D129" s="139" t="s">
        <v>129</v>
      </c>
      <c r="F129" s="140" t="s">
        <v>199</v>
      </c>
      <c r="I129" s="141"/>
      <c r="L129" s="31"/>
      <c r="M129" s="142"/>
      <c r="T129" s="50"/>
      <c r="AT129" s="16" t="s">
        <v>129</v>
      </c>
      <c r="AU129" s="16" t="s">
        <v>86</v>
      </c>
    </row>
    <row r="130" spans="2:65" s="1" customFormat="1" ht="16.5" customHeight="1" x14ac:dyDescent="0.2">
      <c r="B130" s="31"/>
      <c r="C130" s="157" t="s">
        <v>200</v>
      </c>
      <c r="D130" s="157" t="s">
        <v>201</v>
      </c>
      <c r="E130" s="158" t="s">
        <v>202</v>
      </c>
      <c r="F130" s="159" t="s">
        <v>203</v>
      </c>
      <c r="G130" s="160" t="s">
        <v>204</v>
      </c>
      <c r="H130" s="161">
        <v>0.318</v>
      </c>
      <c r="I130" s="162">
        <v>220</v>
      </c>
      <c r="J130" s="163">
        <f>ROUND(I130*H130,2)</f>
        <v>69.959999999999994</v>
      </c>
      <c r="K130" s="159" t="s">
        <v>126</v>
      </c>
      <c r="L130" s="164"/>
      <c r="M130" s="165" t="s">
        <v>19</v>
      </c>
      <c r="N130" s="166" t="s">
        <v>47</v>
      </c>
      <c r="P130" s="135">
        <f>O130*H130</f>
        <v>0</v>
      </c>
      <c r="Q130" s="135">
        <v>1E-3</v>
      </c>
      <c r="R130" s="135">
        <f>Q130*H130</f>
        <v>3.1800000000000003E-4</v>
      </c>
      <c r="S130" s="135">
        <v>0</v>
      </c>
      <c r="T130" s="136">
        <f>S130*H130</f>
        <v>0</v>
      </c>
      <c r="AR130" s="137" t="s">
        <v>180</v>
      </c>
      <c r="AT130" s="137" t="s">
        <v>201</v>
      </c>
      <c r="AU130" s="137" t="s">
        <v>86</v>
      </c>
      <c r="AY130" s="16" t="s">
        <v>120</v>
      </c>
      <c r="BE130" s="138">
        <f>IF(N130="základní",J130,0)</f>
        <v>69.959999999999994</v>
      </c>
      <c r="BF130" s="138">
        <f>IF(N130="snížená",J130,0)</f>
        <v>0</v>
      </c>
      <c r="BG130" s="138">
        <f>IF(N130="zákl. přenesená",J130,0)</f>
        <v>0</v>
      </c>
      <c r="BH130" s="138">
        <f>IF(N130="sníž. přenesená",J130,0)</f>
        <v>0</v>
      </c>
      <c r="BI130" s="138">
        <f>IF(N130="nulová",J130,0)</f>
        <v>0</v>
      </c>
      <c r="BJ130" s="16" t="s">
        <v>84</v>
      </c>
      <c r="BK130" s="138">
        <f>ROUND(I130*H130,2)</f>
        <v>69.959999999999994</v>
      </c>
      <c r="BL130" s="16" t="s">
        <v>127</v>
      </c>
      <c r="BM130" s="137" t="s">
        <v>341</v>
      </c>
    </row>
    <row r="131" spans="2:65" s="13" customFormat="1" x14ac:dyDescent="0.2">
      <c r="B131" s="150"/>
      <c r="D131" s="144" t="s">
        <v>131</v>
      </c>
      <c r="F131" s="152" t="s">
        <v>342</v>
      </c>
      <c r="H131" s="153">
        <v>0.318</v>
      </c>
      <c r="I131" s="154"/>
      <c r="L131" s="150"/>
      <c r="M131" s="155"/>
      <c r="T131" s="156"/>
      <c r="AT131" s="151" t="s">
        <v>131</v>
      </c>
      <c r="AU131" s="151" t="s">
        <v>86</v>
      </c>
      <c r="AV131" s="13" t="s">
        <v>86</v>
      </c>
      <c r="AW131" s="13" t="s">
        <v>4</v>
      </c>
      <c r="AX131" s="13" t="s">
        <v>84</v>
      </c>
      <c r="AY131" s="151" t="s">
        <v>120</v>
      </c>
    </row>
    <row r="132" spans="2:65" s="1" customFormat="1" ht="21.75" customHeight="1" x14ac:dyDescent="0.2">
      <c r="B132" s="31"/>
      <c r="C132" s="126" t="s">
        <v>8</v>
      </c>
      <c r="D132" s="126" t="s">
        <v>122</v>
      </c>
      <c r="E132" s="127" t="s">
        <v>207</v>
      </c>
      <c r="F132" s="128" t="s">
        <v>208</v>
      </c>
      <c r="G132" s="129" t="s">
        <v>125</v>
      </c>
      <c r="H132" s="130">
        <v>15.904999999999999</v>
      </c>
      <c r="I132" s="131">
        <v>35</v>
      </c>
      <c r="J132" s="132">
        <f>ROUND(I132*H132,2)</f>
        <v>556.67999999999995</v>
      </c>
      <c r="K132" s="128" t="s">
        <v>126</v>
      </c>
      <c r="L132" s="31"/>
      <c r="M132" s="133" t="s">
        <v>19</v>
      </c>
      <c r="N132" s="134" t="s">
        <v>47</v>
      </c>
      <c r="P132" s="135">
        <f>O132*H132</f>
        <v>0</v>
      </c>
      <c r="Q132" s="135">
        <v>0</v>
      </c>
      <c r="R132" s="135">
        <f>Q132*H132</f>
        <v>0</v>
      </c>
      <c r="S132" s="135">
        <v>0</v>
      </c>
      <c r="T132" s="136">
        <f>S132*H132</f>
        <v>0</v>
      </c>
      <c r="AR132" s="137" t="s">
        <v>127</v>
      </c>
      <c r="AT132" s="137" t="s">
        <v>122</v>
      </c>
      <c r="AU132" s="137" t="s">
        <v>86</v>
      </c>
      <c r="AY132" s="16" t="s">
        <v>120</v>
      </c>
      <c r="BE132" s="138">
        <f>IF(N132="základní",J132,0)</f>
        <v>556.67999999999995</v>
      </c>
      <c r="BF132" s="138">
        <f>IF(N132="snížená",J132,0)</f>
        <v>0</v>
      </c>
      <c r="BG132" s="138">
        <f>IF(N132="zákl. přenesená",J132,0)</f>
        <v>0</v>
      </c>
      <c r="BH132" s="138">
        <f>IF(N132="sníž. přenesená",J132,0)</f>
        <v>0</v>
      </c>
      <c r="BI132" s="138">
        <f>IF(N132="nulová",J132,0)</f>
        <v>0</v>
      </c>
      <c r="BJ132" s="16" t="s">
        <v>84</v>
      </c>
      <c r="BK132" s="138">
        <f>ROUND(I132*H132,2)</f>
        <v>556.67999999999995</v>
      </c>
      <c r="BL132" s="16" t="s">
        <v>127</v>
      </c>
      <c r="BM132" s="137" t="s">
        <v>343</v>
      </c>
    </row>
    <row r="133" spans="2:65" s="1" customFormat="1" x14ac:dyDescent="0.2">
      <c r="B133" s="31"/>
      <c r="D133" s="139" t="s">
        <v>129</v>
      </c>
      <c r="F133" s="140" t="s">
        <v>210</v>
      </c>
      <c r="I133" s="141"/>
      <c r="L133" s="31"/>
      <c r="M133" s="142"/>
      <c r="T133" s="50"/>
      <c r="AT133" s="16" t="s">
        <v>129</v>
      </c>
      <c r="AU133" s="16" t="s">
        <v>86</v>
      </c>
    </row>
    <row r="134" spans="2:65" s="1" customFormat="1" ht="21.75" customHeight="1" x14ac:dyDescent="0.2">
      <c r="B134" s="31"/>
      <c r="C134" s="126" t="s">
        <v>211</v>
      </c>
      <c r="D134" s="126" t="s">
        <v>122</v>
      </c>
      <c r="E134" s="127" t="s">
        <v>212</v>
      </c>
      <c r="F134" s="128" t="s">
        <v>213</v>
      </c>
      <c r="G134" s="129" t="s">
        <v>125</v>
      </c>
      <c r="H134" s="130">
        <v>149.07499999999999</v>
      </c>
      <c r="I134" s="131">
        <v>45</v>
      </c>
      <c r="J134" s="132">
        <f>ROUND(I134*H134,2)</f>
        <v>6708.38</v>
      </c>
      <c r="K134" s="128" t="s">
        <v>126</v>
      </c>
      <c r="L134" s="31"/>
      <c r="M134" s="133" t="s">
        <v>19</v>
      </c>
      <c r="N134" s="134" t="s">
        <v>47</v>
      </c>
      <c r="P134" s="135">
        <f>O134*H134</f>
        <v>0</v>
      </c>
      <c r="Q134" s="135">
        <v>0</v>
      </c>
      <c r="R134" s="135">
        <f>Q134*H134</f>
        <v>0</v>
      </c>
      <c r="S134" s="135">
        <v>0</v>
      </c>
      <c r="T134" s="136">
        <f>S134*H134</f>
        <v>0</v>
      </c>
      <c r="AR134" s="137" t="s">
        <v>127</v>
      </c>
      <c r="AT134" s="137" t="s">
        <v>122</v>
      </c>
      <c r="AU134" s="137" t="s">
        <v>86</v>
      </c>
      <c r="AY134" s="16" t="s">
        <v>120</v>
      </c>
      <c r="BE134" s="138">
        <f>IF(N134="základní",J134,0)</f>
        <v>6708.38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16" t="s">
        <v>84</v>
      </c>
      <c r="BK134" s="138">
        <f>ROUND(I134*H134,2)</f>
        <v>6708.38</v>
      </c>
      <c r="BL134" s="16" t="s">
        <v>127</v>
      </c>
      <c r="BM134" s="137" t="s">
        <v>344</v>
      </c>
    </row>
    <row r="135" spans="2:65" s="1" customFormat="1" x14ac:dyDescent="0.2">
      <c r="B135" s="31"/>
      <c r="D135" s="139" t="s">
        <v>129</v>
      </c>
      <c r="F135" s="140" t="s">
        <v>215</v>
      </c>
      <c r="I135" s="141"/>
      <c r="L135" s="31"/>
      <c r="M135" s="142"/>
      <c r="T135" s="50"/>
      <c r="AT135" s="16" t="s">
        <v>129</v>
      </c>
      <c r="AU135" s="16" t="s">
        <v>86</v>
      </c>
    </row>
    <row r="136" spans="2:65" s="12" customFormat="1" x14ac:dyDescent="0.2">
      <c r="B136" s="143"/>
      <c r="D136" s="144" t="s">
        <v>131</v>
      </c>
      <c r="E136" s="145" t="s">
        <v>19</v>
      </c>
      <c r="F136" s="146" t="s">
        <v>216</v>
      </c>
      <c r="H136" s="145" t="s">
        <v>19</v>
      </c>
      <c r="I136" s="147"/>
      <c r="L136" s="143"/>
      <c r="M136" s="148"/>
      <c r="T136" s="149"/>
      <c r="AT136" s="145" t="s">
        <v>131</v>
      </c>
      <c r="AU136" s="145" t="s">
        <v>86</v>
      </c>
      <c r="AV136" s="12" t="s">
        <v>84</v>
      </c>
      <c r="AW136" s="12" t="s">
        <v>36</v>
      </c>
      <c r="AX136" s="12" t="s">
        <v>76</v>
      </c>
      <c r="AY136" s="145" t="s">
        <v>120</v>
      </c>
    </row>
    <row r="137" spans="2:65" s="13" customFormat="1" x14ac:dyDescent="0.2">
      <c r="B137" s="150"/>
      <c r="D137" s="144" t="s">
        <v>131</v>
      </c>
      <c r="E137" s="151" t="s">
        <v>19</v>
      </c>
      <c r="F137" s="152" t="s">
        <v>345</v>
      </c>
      <c r="H137" s="153">
        <v>99.825000000000003</v>
      </c>
      <c r="I137" s="154"/>
      <c r="L137" s="150"/>
      <c r="M137" s="155"/>
      <c r="T137" s="156"/>
      <c r="AT137" s="151" t="s">
        <v>131</v>
      </c>
      <c r="AU137" s="151" t="s">
        <v>86</v>
      </c>
      <c r="AV137" s="13" t="s">
        <v>86</v>
      </c>
      <c r="AW137" s="13" t="s">
        <v>36</v>
      </c>
      <c r="AX137" s="13" t="s">
        <v>76</v>
      </c>
      <c r="AY137" s="151" t="s">
        <v>120</v>
      </c>
    </row>
    <row r="138" spans="2:65" s="12" customFormat="1" x14ac:dyDescent="0.2">
      <c r="B138" s="143"/>
      <c r="D138" s="144" t="s">
        <v>131</v>
      </c>
      <c r="E138" s="145" t="s">
        <v>19</v>
      </c>
      <c r="F138" s="146" t="s">
        <v>218</v>
      </c>
      <c r="H138" s="145" t="s">
        <v>19</v>
      </c>
      <c r="I138" s="147"/>
      <c r="L138" s="143"/>
      <c r="M138" s="148"/>
      <c r="T138" s="149"/>
      <c r="AT138" s="145" t="s">
        <v>131</v>
      </c>
      <c r="AU138" s="145" t="s">
        <v>86</v>
      </c>
      <c r="AV138" s="12" t="s">
        <v>84</v>
      </c>
      <c r="AW138" s="12" t="s">
        <v>36</v>
      </c>
      <c r="AX138" s="12" t="s">
        <v>76</v>
      </c>
      <c r="AY138" s="145" t="s">
        <v>120</v>
      </c>
    </row>
    <row r="139" spans="2:65" s="13" customFormat="1" x14ac:dyDescent="0.2">
      <c r="B139" s="150"/>
      <c r="D139" s="144" t="s">
        <v>131</v>
      </c>
      <c r="E139" s="151" t="s">
        <v>19</v>
      </c>
      <c r="F139" s="152" t="s">
        <v>346</v>
      </c>
      <c r="H139" s="153">
        <v>49.25</v>
      </c>
      <c r="I139" s="154"/>
      <c r="L139" s="150"/>
      <c r="M139" s="155"/>
      <c r="T139" s="156"/>
      <c r="AT139" s="151" t="s">
        <v>131</v>
      </c>
      <c r="AU139" s="151" t="s">
        <v>86</v>
      </c>
      <c r="AV139" s="13" t="s">
        <v>86</v>
      </c>
      <c r="AW139" s="13" t="s">
        <v>36</v>
      </c>
      <c r="AX139" s="13" t="s">
        <v>76</v>
      </c>
      <c r="AY139" s="151" t="s">
        <v>120</v>
      </c>
    </row>
    <row r="140" spans="2:65" s="1" customFormat="1" ht="16.5" customHeight="1" x14ac:dyDescent="0.2">
      <c r="B140" s="31"/>
      <c r="C140" s="126" t="s">
        <v>220</v>
      </c>
      <c r="D140" s="126" t="s">
        <v>122</v>
      </c>
      <c r="E140" s="127" t="s">
        <v>221</v>
      </c>
      <c r="F140" s="128" t="s">
        <v>222</v>
      </c>
      <c r="G140" s="129" t="s">
        <v>125</v>
      </c>
      <c r="H140" s="130">
        <v>15.904999999999999</v>
      </c>
      <c r="I140" s="131">
        <v>50</v>
      </c>
      <c r="J140" s="132">
        <f>ROUND(I140*H140,2)</f>
        <v>795.25</v>
      </c>
      <c r="K140" s="128" t="s">
        <v>126</v>
      </c>
      <c r="L140" s="31"/>
      <c r="M140" s="133" t="s">
        <v>19</v>
      </c>
      <c r="N140" s="134" t="s">
        <v>47</v>
      </c>
      <c r="P140" s="135">
        <f>O140*H140</f>
        <v>0</v>
      </c>
      <c r="Q140" s="135">
        <v>0</v>
      </c>
      <c r="R140" s="135">
        <f>Q140*H140</f>
        <v>0</v>
      </c>
      <c r="S140" s="135">
        <v>0</v>
      </c>
      <c r="T140" s="136">
        <f>S140*H140</f>
        <v>0</v>
      </c>
      <c r="AR140" s="137" t="s">
        <v>127</v>
      </c>
      <c r="AT140" s="137" t="s">
        <v>122</v>
      </c>
      <c r="AU140" s="137" t="s">
        <v>86</v>
      </c>
      <c r="AY140" s="16" t="s">
        <v>120</v>
      </c>
      <c r="BE140" s="138">
        <f>IF(N140="základní",J140,0)</f>
        <v>795.25</v>
      </c>
      <c r="BF140" s="138">
        <f>IF(N140="snížená",J140,0)</f>
        <v>0</v>
      </c>
      <c r="BG140" s="138">
        <f>IF(N140="zákl. přenesená",J140,0)</f>
        <v>0</v>
      </c>
      <c r="BH140" s="138">
        <f>IF(N140="sníž. přenesená",J140,0)</f>
        <v>0</v>
      </c>
      <c r="BI140" s="138">
        <f>IF(N140="nulová",J140,0)</f>
        <v>0</v>
      </c>
      <c r="BJ140" s="16" t="s">
        <v>84</v>
      </c>
      <c r="BK140" s="138">
        <f>ROUND(I140*H140,2)</f>
        <v>795.25</v>
      </c>
      <c r="BL140" s="16" t="s">
        <v>127</v>
      </c>
      <c r="BM140" s="137" t="s">
        <v>347</v>
      </c>
    </row>
    <row r="141" spans="2:65" s="1" customFormat="1" x14ac:dyDescent="0.2">
      <c r="B141" s="31"/>
      <c r="D141" s="139" t="s">
        <v>129</v>
      </c>
      <c r="F141" s="140" t="s">
        <v>224</v>
      </c>
      <c r="I141" s="141"/>
      <c r="L141" s="31"/>
      <c r="M141" s="142"/>
      <c r="T141" s="50"/>
      <c r="AT141" s="16" t="s">
        <v>129</v>
      </c>
      <c r="AU141" s="16" t="s">
        <v>86</v>
      </c>
    </row>
    <row r="142" spans="2:65" s="1" customFormat="1" ht="16.5" customHeight="1" x14ac:dyDescent="0.2">
      <c r="B142" s="31"/>
      <c r="C142" s="126" t="s">
        <v>225</v>
      </c>
      <c r="D142" s="126" t="s">
        <v>122</v>
      </c>
      <c r="E142" s="127" t="s">
        <v>226</v>
      </c>
      <c r="F142" s="128" t="s">
        <v>227</v>
      </c>
      <c r="G142" s="129" t="s">
        <v>125</v>
      </c>
      <c r="H142" s="130">
        <v>15.904999999999999</v>
      </c>
      <c r="I142" s="131">
        <v>50</v>
      </c>
      <c r="J142" s="132">
        <f>ROUND(I142*H142,2)</f>
        <v>795.25</v>
      </c>
      <c r="K142" s="128" t="s">
        <v>126</v>
      </c>
      <c r="L142" s="31"/>
      <c r="M142" s="133" t="s">
        <v>19</v>
      </c>
      <c r="N142" s="134" t="s">
        <v>47</v>
      </c>
      <c r="P142" s="135">
        <f>O142*H142</f>
        <v>0</v>
      </c>
      <c r="Q142" s="135">
        <v>0</v>
      </c>
      <c r="R142" s="135">
        <f>Q142*H142</f>
        <v>0</v>
      </c>
      <c r="S142" s="135">
        <v>0</v>
      </c>
      <c r="T142" s="136">
        <f>S142*H142</f>
        <v>0</v>
      </c>
      <c r="AR142" s="137" t="s">
        <v>127</v>
      </c>
      <c r="AT142" s="137" t="s">
        <v>122</v>
      </c>
      <c r="AU142" s="137" t="s">
        <v>86</v>
      </c>
      <c r="AY142" s="16" t="s">
        <v>120</v>
      </c>
      <c r="BE142" s="138">
        <f>IF(N142="základní",J142,0)</f>
        <v>795.25</v>
      </c>
      <c r="BF142" s="138">
        <f>IF(N142="snížená",J142,0)</f>
        <v>0</v>
      </c>
      <c r="BG142" s="138">
        <f>IF(N142="zákl. přenesená",J142,0)</f>
        <v>0</v>
      </c>
      <c r="BH142" s="138">
        <f>IF(N142="sníž. přenesená",J142,0)</f>
        <v>0</v>
      </c>
      <c r="BI142" s="138">
        <f>IF(N142="nulová",J142,0)</f>
        <v>0</v>
      </c>
      <c r="BJ142" s="16" t="s">
        <v>84</v>
      </c>
      <c r="BK142" s="138">
        <f>ROUND(I142*H142,2)</f>
        <v>795.25</v>
      </c>
      <c r="BL142" s="16" t="s">
        <v>127</v>
      </c>
      <c r="BM142" s="137" t="s">
        <v>348</v>
      </c>
    </row>
    <row r="143" spans="2:65" s="1" customFormat="1" x14ac:dyDescent="0.2">
      <c r="B143" s="31"/>
      <c r="D143" s="139" t="s">
        <v>129</v>
      </c>
      <c r="F143" s="140" t="s">
        <v>229</v>
      </c>
      <c r="I143" s="141"/>
      <c r="L143" s="31"/>
      <c r="M143" s="142"/>
      <c r="T143" s="50"/>
      <c r="AT143" s="16" t="s">
        <v>129</v>
      </c>
      <c r="AU143" s="16" t="s">
        <v>86</v>
      </c>
    </row>
    <row r="144" spans="2:65" s="1" customFormat="1" ht="16.5" customHeight="1" x14ac:dyDescent="0.2">
      <c r="B144" s="31"/>
      <c r="C144" s="126" t="s">
        <v>230</v>
      </c>
      <c r="D144" s="126" t="s">
        <v>122</v>
      </c>
      <c r="E144" s="127" t="s">
        <v>349</v>
      </c>
      <c r="F144" s="128" t="s">
        <v>350</v>
      </c>
      <c r="G144" s="129" t="s">
        <v>125</v>
      </c>
      <c r="H144" s="130">
        <v>39.6</v>
      </c>
      <c r="I144" s="131">
        <v>30</v>
      </c>
      <c r="J144" s="132">
        <f>ROUND(I144*H144,2)</f>
        <v>1188</v>
      </c>
      <c r="K144" s="128" t="s">
        <v>126</v>
      </c>
      <c r="L144" s="31"/>
      <c r="M144" s="133" t="s">
        <v>19</v>
      </c>
      <c r="N144" s="134" t="s">
        <v>47</v>
      </c>
      <c r="P144" s="135">
        <f>O144*H144</f>
        <v>0</v>
      </c>
      <c r="Q144" s="135">
        <v>0</v>
      </c>
      <c r="R144" s="135">
        <f>Q144*H144</f>
        <v>0</v>
      </c>
      <c r="S144" s="135">
        <v>0</v>
      </c>
      <c r="T144" s="136">
        <f>S144*H144</f>
        <v>0</v>
      </c>
      <c r="AR144" s="137" t="s">
        <v>127</v>
      </c>
      <c r="AT144" s="137" t="s">
        <v>122</v>
      </c>
      <c r="AU144" s="137" t="s">
        <v>86</v>
      </c>
      <c r="AY144" s="16" t="s">
        <v>120</v>
      </c>
      <c r="BE144" s="138">
        <f>IF(N144="základní",J144,0)</f>
        <v>1188</v>
      </c>
      <c r="BF144" s="138">
        <f>IF(N144="snížená",J144,0)</f>
        <v>0</v>
      </c>
      <c r="BG144" s="138">
        <f>IF(N144="zákl. přenesená",J144,0)</f>
        <v>0</v>
      </c>
      <c r="BH144" s="138">
        <f>IF(N144="sníž. přenesená",J144,0)</f>
        <v>0</v>
      </c>
      <c r="BI144" s="138">
        <f>IF(N144="nulová",J144,0)</f>
        <v>0</v>
      </c>
      <c r="BJ144" s="16" t="s">
        <v>84</v>
      </c>
      <c r="BK144" s="138">
        <f>ROUND(I144*H144,2)</f>
        <v>1188</v>
      </c>
      <c r="BL144" s="16" t="s">
        <v>127</v>
      </c>
      <c r="BM144" s="137" t="s">
        <v>351</v>
      </c>
    </row>
    <row r="145" spans="2:65" s="1" customFormat="1" x14ac:dyDescent="0.2">
      <c r="B145" s="31"/>
      <c r="D145" s="139" t="s">
        <v>129</v>
      </c>
      <c r="F145" s="140" t="s">
        <v>352</v>
      </c>
      <c r="I145" s="141"/>
      <c r="L145" s="31"/>
      <c r="M145" s="142"/>
      <c r="T145" s="50"/>
      <c r="AT145" s="16" t="s">
        <v>129</v>
      </c>
      <c r="AU145" s="16" t="s">
        <v>86</v>
      </c>
    </row>
    <row r="146" spans="2:65" s="13" customFormat="1" x14ac:dyDescent="0.2">
      <c r="B146" s="150"/>
      <c r="D146" s="144" t="s">
        <v>131</v>
      </c>
      <c r="E146" s="151" t="s">
        <v>19</v>
      </c>
      <c r="F146" s="152" t="s">
        <v>353</v>
      </c>
      <c r="H146" s="153">
        <v>39.6</v>
      </c>
      <c r="I146" s="154"/>
      <c r="L146" s="150"/>
      <c r="M146" s="155"/>
      <c r="T146" s="156"/>
      <c r="AT146" s="151" t="s">
        <v>131</v>
      </c>
      <c r="AU146" s="151" t="s">
        <v>86</v>
      </c>
      <c r="AV146" s="13" t="s">
        <v>86</v>
      </c>
      <c r="AW146" s="13" t="s">
        <v>36</v>
      </c>
      <c r="AX146" s="13" t="s">
        <v>76</v>
      </c>
      <c r="AY146" s="151" t="s">
        <v>120</v>
      </c>
    </row>
    <row r="147" spans="2:65" s="1" customFormat="1" ht="24.2" customHeight="1" x14ac:dyDescent="0.2">
      <c r="B147" s="31"/>
      <c r="C147" s="126" t="s">
        <v>236</v>
      </c>
      <c r="D147" s="126" t="s">
        <v>122</v>
      </c>
      <c r="E147" s="127" t="s">
        <v>231</v>
      </c>
      <c r="F147" s="128" t="s">
        <v>232</v>
      </c>
      <c r="G147" s="129" t="s">
        <v>125</v>
      </c>
      <c r="H147" s="130">
        <v>15.904999999999999</v>
      </c>
      <c r="I147" s="131">
        <v>50</v>
      </c>
      <c r="J147" s="132">
        <f>ROUND(I147*H147,2)</f>
        <v>795.25</v>
      </c>
      <c r="K147" s="128" t="s">
        <v>126</v>
      </c>
      <c r="L147" s="31"/>
      <c r="M147" s="133" t="s">
        <v>19</v>
      </c>
      <c r="N147" s="134" t="s">
        <v>47</v>
      </c>
      <c r="P147" s="135">
        <f>O147*H147</f>
        <v>0</v>
      </c>
      <c r="Q147" s="135">
        <v>0</v>
      </c>
      <c r="R147" s="135">
        <f>Q147*H147</f>
        <v>0</v>
      </c>
      <c r="S147" s="135">
        <v>0</v>
      </c>
      <c r="T147" s="136">
        <f>S147*H147</f>
        <v>0</v>
      </c>
      <c r="AR147" s="137" t="s">
        <v>127</v>
      </c>
      <c r="AT147" s="137" t="s">
        <v>122</v>
      </c>
      <c r="AU147" s="137" t="s">
        <v>86</v>
      </c>
      <c r="AY147" s="16" t="s">
        <v>120</v>
      </c>
      <c r="BE147" s="138">
        <f>IF(N147="základní",J147,0)</f>
        <v>795.25</v>
      </c>
      <c r="BF147" s="138">
        <f>IF(N147="snížená",J147,0)</f>
        <v>0</v>
      </c>
      <c r="BG147" s="138">
        <f>IF(N147="zákl. přenesená",J147,0)</f>
        <v>0</v>
      </c>
      <c r="BH147" s="138">
        <f>IF(N147="sníž. přenesená",J147,0)</f>
        <v>0</v>
      </c>
      <c r="BI147" s="138">
        <f>IF(N147="nulová",J147,0)</f>
        <v>0</v>
      </c>
      <c r="BJ147" s="16" t="s">
        <v>84</v>
      </c>
      <c r="BK147" s="138">
        <f>ROUND(I147*H147,2)</f>
        <v>795.25</v>
      </c>
      <c r="BL147" s="16" t="s">
        <v>127</v>
      </c>
      <c r="BM147" s="137" t="s">
        <v>354</v>
      </c>
    </row>
    <row r="148" spans="2:65" s="1" customFormat="1" x14ac:dyDescent="0.2">
      <c r="B148" s="31"/>
      <c r="D148" s="139" t="s">
        <v>129</v>
      </c>
      <c r="F148" s="140" t="s">
        <v>234</v>
      </c>
      <c r="I148" s="141"/>
      <c r="L148" s="31"/>
      <c r="M148" s="142"/>
      <c r="T148" s="50"/>
      <c r="AT148" s="16" t="s">
        <v>129</v>
      </c>
      <c r="AU148" s="16" t="s">
        <v>86</v>
      </c>
    </row>
    <row r="149" spans="2:65" s="11" customFormat="1" ht="22.9" customHeight="1" x14ac:dyDescent="0.2">
      <c r="B149" s="114"/>
      <c r="D149" s="115" t="s">
        <v>75</v>
      </c>
      <c r="E149" s="124" t="s">
        <v>160</v>
      </c>
      <c r="F149" s="124" t="s">
        <v>235</v>
      </c>
      <c r="I149" s="117"/>
      <c r="J149" s="125">
        <f>BK149</f>
        <v>149697.59999999998</v>
      </c>
      <c r="L149" s="114"/>
      <c r="M149" s="119"/>
      <c r="P149" s="120">
        <f>SUM(P150:P167)</f>
        <v>0</v>
      </c>
      <c r="R149" s="120">
        <f>SUM(R150:R167)</f>
        <v>47.8114688</v>
      </c>
      <c r="T149" s="121">
        <f>SUM(T150:T167)</f>
        <v>0</v>
      </c>
      <c r="AR149" s="115" t="s">
        <v>84</v>
      </c>
      <c r="AT149" s="122" t="s">
        <v>75</v>
      </c>
      <c r="AU149" s="122" t="s">
        <v>84</v>
      </c>
      <c r="AY149" s="115" t="s">
        <v>120</v>
      </c>
      <c r="BK149" s="123">
        <f>SUM(BK150:BK167)</f>
        <v>149697.59999999998</v>
      </c>
    </row>
    <row r="150" spans="2:65" s="1" customFormat="1" ht="33" customHeight="1" x14ac:dyDescent="0.2">
      <c r="B150" s="31"/>
      <c r="C150" s="126" t="s">
        <v>242</v>
      </c>
      <c r="D150" s="126" t="s">
        <v>122</v>
      </c>
      <c r="E150" s="127" t="s">
        <v>237</v>
      </c>
      <c r="F150" s="128" t="s">
        <v>238</v>
      </c>
      <c r="G150" s="129" t="s">
        <v>125</v>
      </c>
      <c r="H150" s="130">
        <v>119.52500000000001</v>
      </c>
      <c r="I150" s="131">
        <v>55</v>
      </c>
      <c r="J150" s="132">
        <f>ROUND(I150*H150,2)</f>
        <v>6573.88</v>
      </c>
      <c r="K150" s="128" t="s">
        <v>126</v>
      </c>
      <c r="L150" s="31"/>
      <c r="M150" s="133" t="s">
        <v>19</v>
      </c>
      <c r="N150" s="134" t="s">
        <v>47</v>
      </c>
      <c r="P150" s="135">
        <f>O150*H150</f>
        <v>0</v>
      </c>
      <c r="Q150" s="135">
        <v>0</v>
      </c>
      <c r="R150" s="135">
        <f>Q150*H150</f>
        <v>0</v>
      </c>
      <c r="S150" s="135">
        <v>0</v>
      </c>
      <c r="T150" s="136">
        <f>S150*H150</f>
        <v>0</v>
      </c>
      <c r="AR150" s="137" t="s">
        <v>127</v>
      </c>
      <c r="AT150" s="137" t="s">
        <v>122</v>
      </c>
      <c r="AU150" s="137" t="s">
        <v>86</v>
      </c>
      <c r="AY150" s="16" t="s">
        <v>120</v>
      </c>
      <c r="BE150" s="138">
        <f>IF(N150="základní",J150,0)</f>
        <v>6573.88</v>
      </c>
      <c r="BF150" s="138">
        <f>IF(N150="snížená",J150,0)</f>
        <v>0</v>
      </c>
      <c r="BG150" s="138">
        <f>IF(N150="zákl. přenesená",J150,0)</f>
        <v>0</v>
      </c>
      <c r="BH150" s="138">
        <f>IF(N150="sníž. přenesená",J150,0)</f>
        <v>0</v>
      </c>
      <c r="BI150" s="138">
        <f>IF(N150="nulová",J150,0)</f>
        <v>0</v>
      </c>
      <c r="BJ150" s="16" t="s">
        <v>84</v>
      </c>
      <c r="BK150" s="138">
        <f>ROUND(I150*H150,2)</f>
        <v>6573.88</v>
      </c>
      <c r="BL150" s="16" t="s">
        <v>127</v>
      </c>
      <c r="BM150" s="137" t="s">
        <v>355</v>
      </c>
    </row>
    <row r="151" spans="2:65" s="1" customFormat="1" x14ac:dyDescent="0.2">
      <c r="B151" s="31"/>
      <c r="D151" s="139" t="s">
        <v>129</v>
      </c>
      <c r="F151" s="140" t="s">
        <v>240</v>
      </c>
      <c r="I151" s="141"/>
      <c r="L151" s="31"/>
      <c r="M151" s="142"/>
      <c r="T151" s="50"/>
      <c r="AT151" s="16" t="s">
        <v>129</v>
      </c>
      <c r="AU151" s="16" t="s">
        <v>86</v>
      </c>
    </row>
    <row r="152" spans="2:65" s="12" customFormat="1" x14ac:dyDescent="0.2">
      <c r="B152" s="143"/>
      <c r="D152" s="144" t="s">
        <v>131</v>
      </c>
      <c r="E152" s="145" t="s">
        <v>19</v>
      </c>
      <c r="F152" s="146" t="s">
        <v>141</v>
      </c>
      <c r="H152" s="145" t="s">
        <v>19</v>
      </c>
      <c r="I152" s="147"/>
      <c r="L152" s="143"/>
      <c r="M152" s="148"/>
      <c r="T152" s="149"/>
      <c r="AT152" s="145" t="s">
        <v>131</v>
      </c>
      <c r="AU152" s="145" t="s">
        <v>86</v>
      </c>
      <c r="AV152" s="12" t="s">
        <v>84</v>
      </c>
      <c r="AW152" s="12" t="s">
        <v>36</v>
      </c>
      <c r="AX152" s="12" t="s">
        <v>76</v>
      </c>
      <c r="AY152" s="145" t="s">
        <v>120</v>
      </c>
    </row>
    <row r="153" spans="2:65" s="13" customFormat="1" x14ac:dyDescent="0.2">
      <c r="B153" s="150"/>
      <c r="D153" s="144" t="s">
        <v>131</v>
      </c>
      <c r="E153" s="151" t="s">
        <v>19</v>
      </c>
      <c r="F153" s="152" t="s">
        <v>356</v>
      </c>
      <c r="H153" s="153">
        <v>119.52500000000001</v>
      </c>
      <c r="I153" s="154"/>
      <c r="L153" s="150"/>
      <c r="M153" s="155"/>
      <c r="T153" s="156"/>
      <c r="AT153" s="151" t="s">
        <v>131</v>
      </c>
      <c r="AU153" s="151" t="s">
        <v>86</v>
      </c>
      <c r="AV153" s="13" t="s">
        <v>86</v>
      </c>
      <c r="AW153" s="13" t="s">
        <v>36</v>
      </c>
      <c r="AX153" s="13" t="s">
        <v>76</v>
      </c>
      <c r="AY153" s="151" t="s">
        <v>120</v>
      </c>
    </row>
    <row r="154" spans="2:65" s="1" customFormat="1" ht="16.5" customHeight="1" x14ac:dyDescent="0.2">
      <c r="B154" s="31"/>
      <c r="C154" s="157" t="s">
        <v>247</v>
      </c>
      <c r="D154" s="157" t="s">
        <v>201</v>
      </c>
      <c r="E154" s="158" t="s">
        <v>243</v>
      </c>
      <c r="F154" s="159" t="s">
        <v>244</v>
      </c>
      <c r="G154" s="160" t="s">
        <v>170</v>
      </c>
      <c r="H154" s="161">
        <v>43.029000000000003</v>
      </c>
      <c r="I154" s="162">
        <v>250</v>
      </c>
      <c r="J154" s="163">
        <f>ROUND(I154*H154,2)</f>
        <v>10757.25</v>
      </c>
      <c r="K154" s="159" t="s">
        <v>126</v>
      </c>
      <c r="L154" s="164"/>
      <c r="M154" s="165" t="s">
        <v>19</v>
      </c>
      <c r="N154" s="166" t="s">
        <v>47</v>
      </c>
      <c r="P154" s="135">
        <f>O154*H154</f>
        <v>0</v>
      </c>
      <c r="Q154" s="135">
        <v>1</v>
      </c>
      <c r="R154" s="135">
        <f>Q154*H154</f>
        <v>43.029000000000003</v>
      </c>
      <c r="S154" s="135">
        <v>0</v>
      </c>
      <c r="T154" s="136">
        <f>S154*H154</f>
        <v>0</v>
      </c>
      <c r="AR154" s="137" t="s">
        <v>180</v>
      </c>
      <c r="AT154" s="137" t="s">
        <v>201</v>
      </c>
      <c r="AU154" s="137" t="s">
        <v>86</v>
      </c>
      <c r="AY154" s="16" t="s">
        <v>120</v>
      </c>
      <c r="BE154" s="138">
        <f>IF(N154="základní",J154,0)</f>
        <v>10757.25</v>
      </c>
      <c r="BF154" s="138">
        <f>IF(N154="snížená",J154,0)</f>
        <v>0</v>
      </c>
      <c r="BG154" s="138">
        <f>IF(N154="zákl. přenesená",J154,0)</f>
        <v>0</v>
      </c>
      <c r="BH154" s="138">
        <f>IF(N154="sníž. přenesená",J154,0)</f>
        <v>0</v>
      </c>
      <c r="BI154" s="138">
        <f>IF(N154="nulová",J154,0)</f>
        <v>0</v>
      </c>
      <c r="BJ154" s="16" t="s">
        <v>84</v>
      </c>
      <c r="BK154" s="138">
        <f>ROUND(I154*H154,2)</f>
        <v>10757.25</v>
      </c>
      <c r="BL154" s="16" t="s">
        <v>127</v>
      </c>
      <c r="BM154" s="137" t="s">
        <v>357</v>
      </c>
    </row>
    <row r="155" spans="2:65" s="13" customFormat="1" x14ac:dyDescent="0.2">
      <c r="B155" s="150"/>
      <c r="D155" s="144" t="s">
        <v>131</v>
      </c>
      <c r="F155" s="152" t="s">
        <v>358</v>
      </c>
      <c r="H155" s="153">
        <v>43.029000000000003</v>
      </c>
      <c r="I155" s="154"/>
      <c r="L155" s="150"/>
      <c r="M155" s="155"/>
      <c r="T155" s="156"/>
      <c r="AT155" s="151" t="s">
        <v>131</v>
      </c>
      <c r="AU155" s="151" t="s">
        <v>86</v>
      </c>
      <c r="AV155" s="13" t="s">
        <v>86</v>
      </c>
      <c r="AW155" s="13" t="s">
        <v>4</v>
      </c>
      <c r="AX155" s="13" t="s">
        <v>84</v>
      </c>
      <c r="AY155" s="151" t="s">
        <v>120</v>
      </c>
    </row>
    <row r="156" spans="2:65" s="1" customFormat="1" ht="21.75" customHeight="1" x14ac:dyDescent="0.2">
      <c r="B156" s="31"/>
      <c r="C156" s="126" t="s">
        <v>258</v>
      </c>
      <c r="D156" s="126" t="s">
        <v>122</v>
      </c>
      <c r="E156" s="127" t="s">
        <v>248</v>
      </c>
      <c r="F156" s="128" t="s">
        <v>249</v>
      </c>
      <c r="G156" s="129" t="s">
        <v>125</v>
      </c>
      <c r="H156" s="130">
        <v>99.825000000000003</v>
      </c>
      <c r="I156" s="131">
        <v>365</v>
      </c>
      <c r="J156" s="132">
        <f>ROUND(I156*H156,2)</f>
        <v>36436.129999999997</v>
      </c>
      <c r="K156" s="128" t="s">
        <v>126</v>
      </c>
      <c r="L156" s="31"/>
      <c r="M156" s="133" t="s">
        <v>19</v>
      </c>
      <c r="N156" s="134" t="s">
        <v>47</v>
      </c>
      <c r="P156" s="135">
        <f>O156*H156</f>
        <v>0</v>
      </c>
      <c r="Q156" s="135">
        <v>0</v>
      </c>
      <c r="R156" s="135">
        <f>Q156*H156</f>
        <v>0</v>
      </c>
      <c r="S156" s="135">
        <v>0</v>
      </c>
      <c r="T156" s="136">
        <f>S156*H156</f>
        <v>0</v>
      </c>
      <c r="AR156" s="137" t="s">
        <v>127</v>
      </c>
      <c r="AT156" s="137" t="s">
        <v>122</v>
      </c>
      <c r="AU156" s="137" t="s">
        <v>86</v>
      </c>
      <c r="AY156" s="16" t="s">
        <v>120</v>
      </c>
      <c r="BE156" s="138">
        <f>IF(N156="základní",J156,0)</f>
        <v>36436.129999999997</v>
      </c>
      <c r="BF156" s="138">
        <f>IF(N156="snížená",J156,0)</f>
        <v>0</v>
      </c>
      <c r="BG156" s="138">
        <f>IF(N156="zákl. přenesená",J156,0)</f>
        <v>0</v>
      </c>
      <c r="BH156" s="138">
        <f>IF(N156="sníž. přenesená",J156,0)</f>
        <v>0</v>
      </c>
      <c r="BI156" s="138">
        <f>IF(N156="nulová",J156,0)</f>
        <v>0</v>
      </c>
      <c r="BJ156" s="16" t="s">
        <v>84</v>
      </c>
      <c r="BK156" s="138">
        <f>ROUND(I156*H156,2)</f>
        <v>36436.129999999997</v>
      </c>
      <c r="BL156" s="16" t="s">
        <v>127</v>
      </c>
      <c r="BM156" s="137" t="s">
        <v>359</v>
      </c>
    </row>
    <row r="157" spans="2:65" s="1" customFormat="1" x14ac:dyDescent="0.2">
      <c r="B157" s="31"/>
      <c r="D157" s="139" t="s">
        <v>129</v>
      </c>
      <c r="F157" s="140" t="s">
        <v>251</v>
      </c>
      <c r="I157" s="141"/>
      <c r="L157" s="31"/>
      <c r="M157" s="142"/>
      <c r="T157" s="50"/>
      <c r="AT157" s="16" t="s">
        <v>129</v>
      </c>
      <c r="AU157" s="16" t="s">
        <v>86</v>
      </c>
    </row>
    <row r="158" spans="2:65" s="12" customFormat="1" x14ac:dyDescent="0.2">
      <c r="B158" s="143"/>
      <c r="D158" s="144" t="s">
        <v>131</v>
      </c>
      <c r="E158" s="145" t="s">
        <v>19</v>
      </c>
      <c r="F158" s="146" t="s">
        <v>252</v>
      </c>
      <c r="H158" s="145" t="s">
        <v>19</v>
      </c>
      <c r="I158" s="147"/>
      <c r="L158" s="143"/>
      <c r="M158" s="148"/>
      <c r="T158" s="149"/>
      <c r="AT158" s="145" t="s">
        <v>131</v>
      </c>
      <c r="AU158" s="145" t="s">
        <v>86</v>
      </c>
      <c r="AV158" s="12" t="s">
        <v>84</v>
      </c>
      <c r="AW158" s="12" t="s">
        <v>36</v>
      </c>
      <c r="AX158" s="12" t="s">
        <v>76</v>
      </c>
      <c r="AY158" s="145" t="s">
        <v>120</v>
      </c>
    </row>
    <row r="159" spans="2:65" s="13" customFormat="1" x14ac:dyDescent="0.2">
      <c r="B159" s="150"/>
      <c r="D159" s="144" t="s">
        <v>131</v>
      </c>
      <c r="E159" s="151" t="s">
        <v>19</v>
      </c>
      <c r="F159" s="152" t="s">
        <v>360</v>
      </c>
      <c r="H159" s="153">
        <v>104.75</v>
      </c>
      <c r="I159" s="154"/>
      <c r="L159" s="150"/>
      <c r="M159" s="155"/>
      <c r="T159" s="156"/>
      <c r="AT159" s="151" t="s">
        <v>131</v>
      </c>
      <c r="AU159" s="151" t="s">
        <v>86</v>
      </c>
      <c r="AV159" s="13" t="s">
        <v>86</v>
      </c>
      <c r="AW159" s="13" t="s">
        <v>36</v>
      </c>
      <c r="AX159" s="13" t="s">
        <v>76</v>
      </c>
      <c r="AY159" s="151" t="s">
        <v>120</v>
      </c>
    </row>
    <row r="160" spans="2:65" s="12" customFormat="1" x14ac:dyDescent="0.2">
      <c r="B160" s="143"/>
      <c r="D160" s="144" t="s">
        <v>131</v>
      </c>
      <c r="E160" s="145" t="s">
        <v>19</v>
      </c>
      <c r="F160" s="146" t="s">
        <v>254</v>
      </c>
      <c r="H160" s="145" t="s">
        <v>19</v>
      </c>
      <c r="I160" s="147"/>
      <c r="L160" s="143"/>
      <c r="M160" s="148"/>
      <c r="T160" s="149"/>
      <c r="AT160" s="145" t="s">
        <v>131</v>
      </c>
      <c r="AU160" s="145" t="s">
        <v>86</v>
      </c>
      <c r="AV160" s="12" t="s">
        <v>84</v>
      </c>
      <c r="AW160" s="12" t="s">
        <v>36</v>
      </c>
      <c r="AX160" s="12" t="s">
        <v>76</v>
      </c>
      <c r="AY160" s="145" t="s">
        <v>120</v>
      </c>
    </row>
    <row r="161" spans="2:65" s="13" customFormat="1" x14ac:dyDescent="0.2">
      <c r="B161" s="150"/>
      <c r="D161" s="144" t="s">
        <v>131</v>
      </c>
      <c r="E161" s="151" t="s">
        <v>19</v>
      </c>
      <c r="F161" s="152" t="s">
        <v>361</v>
      </c>
      <c r="H161" s="153">
        <v>-4.9249999999999998</v>
      </c>
      <c r="I161" s="154"/>
      <c r="L161" s="150"/>
      <c r="M161" s="155"/>
      <c r="T161" s="156"/>
      <c r="AT161" s="151" t="s">
        <v>131</v>
      </c>
      <c r="AU161" s="151" t="s">
        <v>86</v>
      </c>
      <c r="AV161" s="13" t="s">
        <v>86</v>
      </c>
      <c r="AW161" s="13" t="s">
        <v>36</v>
      </c>
      <c r="AX161" s="13" t="s">
        <v>76</v>
      </c>
      <c r="AY161" s="151" t="s">
        <v>120</v>
      </c>
    </row>
    <row r="162" spans="2:65" s="1" customFormat="1" ht="33" customHeight="1" x14ac:dyDescent="0.2">
      <c r="B162" s="31"/>
      <c r="C162" s="126" t="s">
        <v>7</v>
      </c>
      <c r="D162" s="126" t="s">
        <v>122</v>
      </c>
      <c r="E162" s="127" t="s">
        <v>259</v>
      </c>
      <c r="F162" s="128" t="s">
        <v>260</v>
      </c>
      <c r="G162" s="129" t="s">
        <v>125</v>
      </c>
      <c r="H162" s="130">
        <v>104.75</v>
      </c>
      <c r="I162" s="131">
        <v>330</v>
      </c>
      <c r="J162" s="132">
        <f>ROUND(I162*H162,2)</f>
        <v>34567.5</v>
      </c>
      <c r="K162" s="128" t="s">
        <v>126</v>
      </c>
      <c r="L162" s="31"/>
      <c r="M162" s="133" t="s">
        <v>19</v>
      </c>
      <c r="N162" s="134" t="s">
        <v>47</v>
      </c>
      <c r="P162" s="135">
        <f>O162*H162</f>
        <v>0</v>
      </c>
      <c r="Q162" s="135">
        <v>0.04</v>
      </c>
      <c r="R162" s="135">
        <f>Q162*H162</f>
        <v>4.1900000000000004</v>
      </c>
      <c r="S162" s="135">
        <v>0</v>
      </c>
      <c r="T162" s="136">
        <f>S162*H162</f>
        <v>0</v>
      </c>
      <c r="AR162" s="137" t="s">
        <v>127</v>
      </c>
      <c r="AT162" s="137" t="s">
        <v>122</v>
      </c>
      <c r="AU162" s="137" t="s">
        <v>86</v>
      </c>
      <c r="AY162" s="16" t="s">
        <v>120</v>
      </c>
      <c r="BE162" s="138">
        <f>IF(N162="základní",J162,0)</f>
        <v>34567.5</v>
      </c>
      <c r="BF162" s="138">
        <f>IF(N162="snížená",J162,0)</f>
        <v>0</v>
      </c>
      <c r="BG162" s="138">
        <f>IF(N162="zákl. přenesená",J162,0)</f>
        <v>0</v>
      </c>
      <c r="BH162" s="138">
        <f>IF(N162="sníž. přenesená",J162,0)</f>
        <v>0</v>
      </c>
      <c r="BI162" s="138">
        <f>IF(N162="nulová",J162,0)</f>
        <v>0</v>
      </c>
      <c r="BJ162" s="16" t="s">
        <v>84</v>
      </c>
      <c r="BK162" s="138">
        <f>ROUND(I162*H162,2)</f>
        <v>34567.5</v>
      </c>
      <c r="BL162" s="16" t="s">
        <v>127</v>
      </c>
      <c r="BM162" s="137" t="s">
        <v>362</v>
      </c>
    </row>
    <row r="163" spans="2:65" s="1" customFormat="1" x14ac:dyDescent="0.2">
      <c r="B163" s="31"/>
      <c r="D163" s="139" t="s">
        <v>129</v>
      </c>
      <c r="F163" s="140" t="s">
        <v>262</v>
      </c>
      <c r="I163" s="141"/>
      <c r="L163" s="31"/>
      <c r="M163" s="142"/>
      <c r="T163" s="50"/>
      <c r="AT163" s="16" t="s">
        <v>129</v>
      </c>
      <c r="AU163" s="16" t="s">
        <v>86</v>
      </c>
    </row>
    <row r="164" spans="2:65" s="12" customFormat="1" x14ac:dyDescent="0.2">
      <c r="B164" s="143"/>
      <c r="D164" s="144" t="s">
        <v>131</v>
      </c>
      <c r="E164" s="145" t="s">
        <v>19</v>
      </c>
      <c r="F164" s="146" t="s">
        <v>263</v>
      </c>
      <c r="H164" s="145" t="s">
        <v>19</v>
      </c>
      <c r="I164" s="147"/>
      <c r="L164" s="143"/>
      <c r="M164" s="148"/>
      <c r="T164" s="149"/>
      <c r="AT164" s="145" t="s">
        <v>131</v>
      </c>
      <c r="AU164" s="145" t="s">
        <v>86</v>
      </c>
      <c r="AV164" s="12" t="s">
        <v>84</v>
      </c>
      <c r="AW164" s="12" t="s">
        <v>36</v>
      </c>
      <c r="AX164" s="12" t="s">
        <v>76</v>
      </c>
      <c r="AY164" s="145" t="s">
        <v>120</v>
      </c>
    </row>
    <row r="165" spans="2:65" s="13" customFormat="1" x14ac:dyDescent="0.2">
      <c r="B165" s="150"/>
      <c r="D165" s="144" t="s">
        <v>131</v>
      </c>
      <c r="E165" s="151" t="s">
        <v>19</v>
      </c>
      <c r="F165" s="152" t="s">
        <v>360</v>
      </c>
      <c r="H165" s="153">
        <v>104.75</v>
      </c>
      <c r="I165" s="154"/>
      <c r="L165" s="150"/>
      <c r="M165" s="155"/>
      <c r="T165" s="156"/>
      <c r="AT165" s="151" t="s">
        <v>131</v>
      </c>
      <c r="AU165" s="151" t="s">
        <v>86</v>
      </c>
      <c r="AV165" s="13" t="s">
        <v>86</v>
      </c>
      <c r="AW165" s="13" t="s">
        <v>36</v>
      </c>
      <c r="AX165" s="13" t="s">
        <v>76</v>
      </c>
      <c r="AY165" s="151" t="s">
        <v>120</v>
      </c>
    </row>
    <row r="166" spans="2:65" s="1" customFormat="1" ht="16.5" customHeight="1" x14ac:dyDescent="0.2">
      <c r="B166" s="31"/>
      <c r="C166" s="157" t="s">
        <v>269</v>
      </c>
      <c r="D166" s="157" t="s">
        <v>201</v>
      </c>
      <c r="E166" s="158" t="s">
        <v>264</v>
      </c>
      <c r="F166" s="159" t="s">
        <v>265</v>
      </c>
      <c r="G166" s="160" t="s">
        <v>125</v>
      </c>
      <c r="H166" s="161">
        <v>105.798</v>
      </c>
      <c r="I166" s="162">
        <v>580</v>
      </c>
      <c r="J166" s="163">
        <f>ROUND(I166*H166,2)</f>
        <v>61362.84</v>
      </c>
      <c r="K166" s="159" t="s">
        <v>126</v>
      </c>
      <c r="L166" s="164"/>
      <c r="M166" s="165" t="s">
        <v>19</v>
      </c>
      <c r="N166" s="166" t="s">
        <v>47</v>
      </c>
      <c r="P166" s="135">
        <f>O166*H166</f>
        <v>0</v>
      </c>
      <c r="Q166" s="135">
        <v>5.5999999999999999E-3</v>
      </c>
      <c r="R166" s="135">
        <f>Q166*H166</f>
        <v>0.59246880000000002</v>
      </c>
      <c r="S166" s="135">
        <v>0</v>
      </c>
      <c r="T166" s="136">
        <f>S166*H166</f>
        <v>0</v>
      </c>
      <c r="AR166" s="137" t="s">
        <v>180</v>
      </c>
      <c r="AT166" s="137" t="s">
        <v>201</v>
      </c>
      <c r="AU166" s="137" t="s">
        <v>86</v>
      </c>
      <c r="AY166" s="16" t="s">
        <v>120</v>
      </c>
      <c r="BE166" s="138">
        <f>IF(N166="základní",J166,0)</f>
        <v>61362.84</v>
      </c>
      <c r="BF166" s="138">
        <f>IF(N166="snížená",J166,0)</f>
        <v>0</v>
      </c>
      <c r="BG166" s="138">
        <f>IF(N166="zákl. přenesená",J166,0)</f>
        <v>0</v>
      </c>
      <c r="BH166" s="138">
        <f>IF(N166="sníž. přenesená",J166,0)</f>
        <v>0</v>
      </c>
      <c r="BI166" s="138">
        <f>IF(N166="nulová",J166,0)</f>
        <v>0</v>
      </c>
      <c r="BJ166" s="16" t="s">
        <v>84</v>
      </c>
      <c r="BK166" s="138">
        <f>ROUND(I166*H166,2)</f>
        <v>61362.84</v>
      </c>
      <c r="BL166" s="16" t="s">
        <v>127</v>
      </c>
      <c r="BM166" s="137" t="s">
        <v>363</v>
      </c>
    </row>
    <row r="167" spans="2:65" s="13" customFormat="1" x14ac:dyDescent="0.2">
      <c r="B167" s="150"/>
      <c r="D167" s="144" t="s">
        <v>131</v>
      </c>
      <c r="F167" s="152" t="s">
        <v>364</v>
      </c>
      <c r="H167" s="153">
        <v>105.798</v>
      </c>
      <c r="I167" s="154"/>
      <c r="L167" s="150"/>
      <c r="M167" s="155"/>
      <c r="T167" s="156"/>
      <c r="AT167" s="151" t="s">
        <v>131</v>
      </c>
      <c r="AU167" s="151" t="s">
        <v>86</v>
      </c>
      <c r="AV167" s="13" t="s">
        <v>86</v>
      </c>
      <c r="AW167" s="13" t="s">
        <v>4</v>
      </c>
      <c r="AX167" s="13" t="s">
        <v>84</v>
      </c>
      <c r="AY167" s="151" t="s">
        <v>120</v>
      </c>
    </row>
    <row r="168" spans="2:65" s="11" customFormat="1" ht="22.9" customHeight="1" x14ac:dyDescent="0.2">
      <c r="B168" s="114"/>
      <c r="D168" s="115" t="s">
        <v>75</v>
      </c>
      <c r="E168" s="124" t="s">
        <v>187</v>
      </c>
      <c r="F168" s="124" t="s">
        <v>268</v>
      </c>
      <c r="I168" s="117"/>
      <c r="J168" s="125">
        <f>BK168</f>
        <v>32577.34</v>
      </c>
      <c r="L168" s="114"/>
      <c r="M168" s="119"/>
      <c r="P168" s="120">
        <f>SUM(P169:P176)</f>
        <v>0</v>
      </c>
      <c r="R168" s="120">
        <f>SUM(R169:R176)</f>
        <v>10.519555950000001</v>
      </c>
      <c r="T168" s="121">
        <f>SUM(T169:T176)</f>
        <v>0</v>
      </c>
      <c r="AR168" s="115" t="s">
        <v>84</v>
      </c>
      <c r="AT168" s="122" t="s">
        <v>75</v>
      </c>
      <c r="AU168" s="122" t="s">
        <v>84</v>
      </c>
      <c r="AY168" s="115" t="s">
        <v>120</v>
      </c>
      <c r="BK168" s="123">
        <f>SUM(BK169:BK176)</f>
        <v>32577.34</v>
      </c>
    </row>
    <row r="169" spans="2:65" s="1" customFormat="1" ht="24.2" customHeight="1" x14ac:dyDescent="0.2">
      <c r="B169" s="31"/>
      <c r="C169" s="126" t="s">
        <v>277</v>
      </c>
      <c r="D169" s="126" t="s">
        <v>122</v>
      </c>
      <c r="E169" s="127" t="s">
        <v>270</v>
      </c>
      <c r="F169" s="128" t="s">
        <v>271</v>
      </c>
      <c r="G169" s="129" t="s">
        <v>272</v>
      </c>
      <c r="H169" s="130">
        <v>49.25</v>
      </c>
      <c r="I169" s="131">
        <v>340</v>
      </c>
      <c r="J169" s="132">
        <f>ROUND(I169*H169,2)</f>
        <v>16745</v>
      </c>
      <c r="K169" s="128" t="s">
        <v>126</v>
      </c>
      <c r="L169" s="31"/>
      <c r="M169" s="133" t="s">
        <v>19</v>
      </c>
      <c r="N169" s="134" t="s">
        <v>47</v>
      </c>
      <c r="P169" s="135">
        <f>O169*H169</f>
        <v>0</v>
      </c>
      <c r="Q169" s="135">
        <v>0.15540000000000001</v>
      </c>
      <c r="R169" s="135">
        <f>Q169*H169</f>
        <v>7.6534500000000003</v>
      </c>
      <c r="S169" s="135">
        <v>0</v>
      </c>
      <c r="T169" s="136">
        <f>S169*H169</f>
        <v>0</v>
      </c>
      <c r="AR169" s="137" t="s">
        <v>127</v>
      </c>
      <c r="AT169" s="137" t="s">
        <v>122</v>
      </c>
      <c r="AU169" s="137" t="s">
        <v>86</v>
      </c>
      <c r="AY169" s="16" t="s">
        <v>120</v>
      </c>
      <c r="BE169" s="138">
        <f>IF(N169="základní",J169,0)</f>
        <v>16745</v>
      </c>
      <c r="BF169" s="138">
        <f>IF(N169="snížená",J169,0)</f>
        <v>0</v>
      </c>
      <c r="BG169" s="138">
        <f>IF(N169="zákl. přenesená",J169,0)</f>
        <v>0</v>
      </c>
      <c r="BH169" s="138">
        <f>IF(N169="sníž. přenesená",J169,0)</f>
        <v>0</v>
      </c>
      <c r="BI169" s="138">
        <f>IF(N169="nulová",J169,0)</f>
        <v>0</v>
      </c>
      <c r="BJ169" s="16" t="s">
        <v>84</v>
      </c>
      <c r="BK169" s="138">
        <f>ROUND(I169*H169,2)</f>
        <v>16745</v>
      </c>
      <c r="BL169" s="16" t="s">
        <v>127</v>
      </c>
      <c r="BM169" s="137" t="s">
        <v>365</v>
      </c>
    </row>
    <row r="170" spans="2:65" s="1" customFormat="1" x14ac:dyDescent="0.2">
      <c r="B170" s="31"/>
      <c r="D170" s="139" t="s">
        <v>129</v>
      </c>
      <c r="F170" s="140" t="s">
        <v>274</v>
      </c>
      <c r="I170" s="141"/>
      <c r="L170" s="31"/>
      <c r="M170" s="142"/>
      <c r="T170" s="50"/>
      <c r="AT170" s="16" t="s">
        <v>129</v>
      </c>
      <c r="AU170" s="16" t="s">
        <v>86</v>
      </c>
    </row>
    <row r="171" spans="2:65" s="12" customFormat="1" x14ac:dyDescent="0.2">
      <c r="B171" s="143"/>
      <c r="D171" s="144" t="s">
        <v>131</v>
      </c>
      <c r="E171" s="145" t="s">
        <v>19</v>
      </c>
      <c r="F171" s="146" t="s">
        <v>366</v>
      </c>
      <c r="H171" s="145" t="s">
        <v>19</v>
      </c>
      <c r="I171" s="147"/>
      <c r="L171" s="143"/>
      <c r="M171" s="148"/>
      <c r="T171" s="149"/>
      <c r="AT171" s="145" t="s">
        <v>131</v>
      </c>
      <c r="AU171" s="145" t="s">
        <v>86</v>
      </c>
      <c r="AV171" s="12" t="s">
        <v>84</v>
      </c>
      <c r="AW171" s="12" t="s">
        <v>36</v>
      </c>
      <c r="AX171" s="12" t="s">
        <v>76</v>
      </c>
      <c r="AY171" s="145" t="s">
        <v>120</v>
      </c>
    </row>
    <row r="172" spans="2:65" s="13" customFormat="1" x14ac:dyDescent="0.2">
      <c r="B172" s="150"/>
      <c r="D172" s="144" t="s">
        <v>131</v>
      </c>
      <c r="E172" s="151" t="s">
        <v>19</v>
      </c>
      <c r="F172" s="152" t="s">
        <v>367</v>
      </c>
      <c r="H172" s="153">
        <v>49.25</v>
      </c>
      <c r="I172" s="154"/>
      <c r="L172" s="150"/>
      <c r="M172" s="155"/>
      <c r="T172" s="156"/>
      <c r="AT172" s="151" t="s">
        <v>131</v>
      </c>
      <c r="AU172" s="151" t="s">
        <v>86</v>
      </c>
      <c r="AV172" s="13" t="s">
        <v>86</v>
      </c>
      <c r="AW172" s="13" t="s">
        <v>36</v>
      </c>
      <c r="AX172" s="13" t="s">
        <v>76</v>
      </c>
      <c r="AY172" s="151" t="s">
        <v>120</v>
      </c>
    </row>
    <row r="173" spans="2:65" s="1" customFormat="1" ht="16.5" customHeight="1" x14ac:dyDescent="0.2">
      <c r="B173" s="31"/>
      <c r="C173" s="157" t="s">
        <v>282</v>
      </c>
      <c r="D173" s="157" t="s">
        <v>201</v>
      </c>
      <c r="E173" s="158" t="s">
        <v>278</v>
      </c>
      <c r="F173" s="159" t="s">
        <v>279</v>
      </c>
      <c r="G173" s="160" t="s">
        <v>272</v>
      </c>
      <c r="H173" s="161">
        <v>50.234999999999999</v>
      </c>
      <c r="I173" s="162">
        <v>186</v>
      </c>
      <c r="J173" s="163">
        <f>ROUND(I173*H173,2)</f>
        <v>9343.7099999999991</v>
      </c>
      <c r="K173" s="159" t="s">
        <v>126</v>
      </c>
      <c r="L173" s="164"/>
      <c r="M173" s="165" t="s">
        <v>19</v>
      </c>
      <c r="N173" s="166" t="s">
        <v>47</v>
      </c>
      <c r="P173" s="135">
        <f>O173*H173</f>
        <v>0</v>
      </c>
      <c r="Q173" s="135">
        <v>5.6120000000000003E-2</v>
      </c>
      <c r="R173" s="135">
        <f>Q173*H173</f>
        <v>2.8191882000000001</v>
      </c>
      <c r="S173" s="135">
        <v>0</v>
      </c>
      <c r="T173" s="136">
        <f>S173*H173</f>
        <v>0</v>
      </c>
      <c r="AR173" s="137" t="s">
        <v>180</v>
      </c>
      <c r="AT173" s="137" t="s">
        <v>201</v>
      </c>
      <c r="AU173" s="137" t="s">
        <v>86</v>
      </c>
      <c r="AY173" s="16" t="s">
        <v>120</v>
      </c>
      <c r="BE173" s="138">
        <f>IF(N173="základní",J173,0)</f>
        <v>9343.7099999999991</v>
      </c>
      <c r="BF173" s="138">
        <f>IF(N173="snížená",J173,0)</f>
        <v>0</v>
      </c>
      <c r="BG173" s="138">
        <f>IF(N173="zákl. přenesená",J173,0)</f>
        <v>0</v>
      </c>
      <c r="BH173" s="138">
        <f>IF(N173="sníž. přenesená",J173,0)</f>
        <v>0</v>
      </c>
      <c r="BI173" s="138">
        <f>IF(N173="nulová",J173,0)</f>
        <v>0</v>
      </c>
      <c r="BJ173" s="16" t="s">
        <v>84</v>
      </c>
      <c r="BK173" s="138">
        <f>ROUND(I173*H173,2)</f>
        <v>9343.7099999999991</v>
      </c>
      <c r="BL173" s="16" t="s">
        <v>127</v>
      </c>
      <c r="BM173" s="137" t="s">
        <v>368</v>
      </c>
    </row>
    <row r="174" spans="2:65" s="13" customFormat="1" x14ac:dyDescent="0.2">
      <c r="B174" s="150"/>
      <c r="D174" s="144" t="s">
        <v>131</v>
      </c>
      <c r="F174" s="152" t="s">
        <v>369</v>
      </c>
      <c r="H174" s="153">
        <v>50.234999999999999</v>
      </c>
      <c r="I174" s="154"/>
      <c r="L174" s="150"/>
      <c r="M174" s="155"/>
      <c r="T174" s="156"/>
      <c r="AT174" s="151" t="s">
        <v>131</v>
      </c>
      <c r="AU174" s="151" t="s">
        <v>86</v>
      </c>
      <c r="AV174" s="13" t="s">
        <v>86</v>
      </c>
      <c r="AW174" s="13" t="s">
        <v>4</v>
      </c>
      <c r="AX174" s="13" t="s">
        <v>84</v>
      </c>
      <c r="AY174" s="151" t="s">
        <v>120</v>
      </c>
    </row>
    <row r="175" spans="2:65" s="1" customFormat="1" ht="16.5" customHeight="1" x14ac:dyDescent="0.2">
      <c r="B175" s="31"/>
      <c r="C175" s="126" t="s">
        <v>287</v>
      </c>
      <c r="D175" s="126" t="s">
        <v>122</v>
      </c>
      <c r="E175" s="127" t="s">
        <v>293</v>
      </c>
      <c r="F175" s="128" t="s">
        <v>294</v>
      </c>
      <c r="G175" s="129" t="s">
        <v>125</v>
      </c>
      <c r="H175" s="130">
        <v>99.825000000000003</v>
      </c>
      <c r="I175" s="131">
        <v>65</v>
      </c>
      <c r="J175" s="132">
        <f>ROUND(I175*H175,2)</f>
        <v>6488.63</v>
      </c>
      <c r="K175" s="128" t="s">
        <v>126</v>
      </c>
      <c r="L175" s="31"/>
      <c r="M175" s="133" t="s">
        <v>19</v>
      </c>
      <c r="N175" s="134" t="s">
        <v>47</v>
      </c>
      <c r="P175" s="135">
        <f>O175*H175</f>
        <v>0</v>
      </c>
      <c r="Q175" s="135">
        <v>4.6999999999999999E-4</v>
      </c>
      <c r="R175" s="135">
        <f>Q175*H175</f>
        <v>4.6917750000000001E-2</v>
      </c>
      <c r="S175" s="135">
        <v>0</v>
      </c>
      <c r="T175" s="136">
        <f>S175*H175</f>
        <v>0</v>
      </c>
      <c r="AR175" s="137" t="s">
        <v>127</v>
      </c>
      <c r="AT175" s="137" t="s">
        <v>122</v>
      </c>
      <c r="AU175" s="137" t="s">
        <v>86</v>
      </c>
      <c r="AY175" s="16" t="s">
        <v>120</v>
      </c>
      <c r="BE175" s="138">
        <f>IF(N175="základní",J175,0)</f>
        <v>6488.63</v>
      </c>
      <c r="BF175" s="138">
        <f>IF(N175="snížená",J175,0)</f>
        <v>0</v>
      </c>
      <c r="BG175" s="138">
        <f>IF(N175="zákl. přenesená",J175,0)</f>
        <v>0</v>
      </c>
      <c r="BH175" s="138">
        <f>IF(N175="sníž. přenesená",J175,0)</f>
        <v>0</v>
      </c>
      <c r="BI175" s="138">
        <f>IF(N175="nulová",J175,0)</f>
        <v>0</v>
      </c>
      <c r="BJ175" s="16" t="s">
        <v>84</v>
      </c>
      <c r="BK175" s="138">
        <f>ROUND(I175*H175,2)</f>
        <v>6488.63</v>
      </c>
      <c r="BL175" s="16" t="s">
        <v>127</v>
      </c>
      <c r="BM175" s="137" t="s">
        <v>370</v>
      </c>
    </row>
    <row r="176" spans="2:65" s="1" customFormat="1" x14ac:dyDescent="0.2">
      <c r="B176" s="31"/>
      <c r="D176" s="139" t="s">
        <v>129</v>
      </c>
      <c r="F176" s="140" t="s">
        <v>296</v>
      </c>
      <c r="I176" s="141"/>
      <c r="L176" s="31"/>
      <c r="M176" s="142"/>
      <c r="T176" s="50"/>
      <c r="AT176" s="16" t="s">
        <v>129</v>
      </c>
      <c r="AU176" s="16" t="s">
        <v>86</v>
      </c>
    </row>
    <row r="177" spans="2:65" s="11" customFormat="1" ht="22.9" customHeight="1" x14ac:dyDescent="0.2">
      <c r="B177" s="114"/>
      <c r="D177" s="115" t="s">
        <v>75</v>
      </c>
      <c r="E177" s="124" t="s">
        <v>303</v>
      </c>
      <c r="F177" s="124" t="s">
        <v>304</v>
      </c>
      <c r="I177" s="117"/>
      <c r="J177" s="125">
        <f>BK177</f>
        <v>9332.9599999999991</v>
      </c>
      <c r="L177" s="114"/>
      <c r="M177" s="119"/>
      <c r="P177" s="120">
        <f>SUM(P178:P179)</f>
        <v>0</v>
      </c>
      <c r="R177" s="120">
        <f>SUM(R178:R179)</f>
        <v>0</v>
      </c>
      <c r="T177" s="121">
        <f>SUM(T178:T179)</f>
        <v>0</v>
      </c>
      <c r="AR177" s="115" t="s">
        <v>84</v>
      </c>
      <c r="AT177" s="122" t="s">
        <v>75</v>
      </c>
      <c r="AU177" s="122" t="s">
        <v>84</v>
      </c>
      <c r="AY177" s="115" t="s">
        <v>120</v>
      </c>
      <c r="BK177" s="123">
        <f>SUM(BK178:BK179)</f>
        <v>9332.9599999999991</v>
      </c>
    </row>
    <row r="178" spans="2:65" s="1" customFormat="1" ht="24.2" customHeight="1" x14ac:dyDescent="0.2">
      <c r="B178" s="31"/>
      <c r="C178" s="126" t="s">
        <v>292</v>
      </c>
      <c r="D178" s="126" t="s">
        <v>122</v>
      </c>
      <c r="E178" s="127" t="s">
        <v>306</v>
      </c>
      <c r="F178" s="128" t="s">
        <v>307</v>
      </c>
      <c r="G178" s="129" t="s">
        <v>170</v>
      </c>
      <c r="H178" s="130">
        <v>58.331000000000003</v>
      </c>
      <c r="I178" s="131">
        <v>160</v>
      </c>
      <c r="J178" s="132">
        <f>ROUND(I178*H178,2)</f>
        <v>9332.9599999999991</v>
      </c>
      <c r="K178" s="128" t="s">
        <v>126</v>
      </c>
      <c r="L178" s="31"/>
      <c r="M178" s="133" t="s">
        <v>19</v>
      </c>
      <c r="N178" s="134" t="s">
        <v>47</v>
      </c>
      <c r="P178" s="135">
        <f>O178*H178</f>
        <v>0</v>
      </c>
      <c r="Q178" s="135">
        <v>0</v>
      </c>
      <c r="R178" s="135">
        <f>Q178*H178</f>
        <v>0</v>
      </c>
      <c r="S178" s="135">
        <v>0</v>
      </c>
      <c r="T178" s="136">
        <f>S178*H178</f>
        <v>0</v>
      </c>
      <c r="AR178" s="137" t="s">
        <v>127</v>
      </c>
      <c r="AT178" s="137" t="s">
        <v>122</v>
      </c>
      <c r="AU178" s="137" t="s">
        <v>86</v>
      </c>
      <c r="AY178" s="16" t="s">
        <v>120</v>
      </c>
      <c r="BE178" s="138">
        <f>IF(N178="základní",J178,0)</f>
        <v>9332.9599999999991</v>
      </c>
      <c r="BF178" s="138">
        <f>IF(N178="snížená",J178,0)</f>
        <v>0</v>
      </c>
      <c r="BG178" s="138">
        <f>IF(N178="zákl. přenesená",J178,0)</f>
        <v>0</v>
      </c>
      <c r="BH178" s="138">
        <f>IF(N178="sníž. přenesená",J178,0)</f>
        <v>0</v>
      </c>
      <c r="BI178" s="138">
        <f>IF(N178="nulová",J178,0)</f>
        <v>0</v>
      </c>
      <c r="BJ178" s="16" t="s">
        <v>84</v>
      </c>
      <c r="BK178" s="138">
        <f>ROUND(I178*H178,2)</f>
        <v>9332.9599999999991</v>
      </c>
      <c r="BL178" s="16" t="s">
        <v>127</v>
      </c>
      <c r="BM178" s="137" t="s">
        <v>371</v>
      </c>
    </row>
    <row r="179" spans="2:65" s="1" customFormat="1" x14ac:dyDescent="0.2">
      <c r="B179" s="31"/>
      <c r="D179" s="139" t="s">
        <v>129</v>
      </c>
      <c r="F179" s="140" t="s">
        <v>309</v>
      </c>
      <c r="I179" s="141"/>
      <c r="L179" s="31"/>
      <c r="M179" s="167"/>
      <c r="N179" s="168"/>
      <c r="O179" s="168"/>
      <c r="P179" s="168"/>
      <c r="Q179" s="168"/>
      <c r="R179" s="168"/>
      <c r="S179" s="168"/>
      <c r="T179" s="169"/>
      <c r="AT179" s="16" t="s">
        <v>129</v>
      </c>
      <c r="AU179" s="16" t="s">
        <v>86</v>
      </c>
    </row>
    <row r="180" spans="2:65" s="1" customFormat="1" ht="6.95" customHeight="1" x14ac:dyDescent="0.2">
      <c r="B180" s="39"/>
      <c r="C180" s="40"/>
      <c r="D180" s="40"/>
      <c r="E180" s="40"/>
      <c r="F180" s="40"/>
      <c r="G180" s="40"/>
      <c r="H180" s="40"/>
      <c r="I180" s="40"/>
      <c r="J180" s="40"/>
      <c r="K180" s="40"/>
      <c r="L180" s="31"/>
    </row>
  </sheetData>
  <sheetProtection algorithmName="SHA-512" hashValue="YJLfYQEwpg1to9r8Z6g3HkQmv0nxnq3kgHLTgNeBpdjI7H0SbQ/p7TEwpSLJavhedo+NxuKzLxLrLPlTOPz3vQ==" saltValue="HK/YPNjNIxnRO/zYtD+YFqcIg4IcO5jAhvM3sljDdAxpCBtOvfI97cbEME9o46r4zm4kGBEiejH+0bw4Q+Yp3A==" spinCount="100000" sheet="1" objects="1" scenarios="1" formatColumns="0" formatRows="0" autoFilter="0"/>
  <autoFilter ref="C83:K179" xr:uid="{00000000-0009-0000-0000-000002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200-000000000000}"/>
    <hyperlink ref="F92" r:id="rId2" xr:uid="{00000000-0004-0000-0200-000001000000}"/>
    <hyperlink ref="F97" r:id="rId3" xr:uid="{00000000-0004-0000-0200-000002000000}"/>
    <hyperlink ref="F101" r:id="rId4" xr:uid="{00000000-0004-0000-0200-000003000000}"/>
    <hyperlink ref="F109" r:id="rId5" xr:uid="{00000000-0004-0000-0200-000004000000}"/>
    <hyperlink ref="F113" r:id="rId6" xr:uid="{00000000-0004-0000-0200-000005000000}"/>
    <hyperlink ref="F116" r:id="rId7" xr:uid="{00000000-0004-0000-0200-000006000000}"/>
    <hyperlink ref="F120" r:id="rId8" xr:uid="{00000000-0004-0000-0200-000007000000}"/>
    <hyperlink ref="F124" r:id="rId9" xr:uid="{00000000-0004-0000-0200-000008000000}"/>
    <hyperlink ref="F129" r:id="rId10" xr:uid="{00000000-0004-0000-0200-000009000000}"/>
    <hyperlink ref="F133" r:id="rId11" xr:uid="{00000000-0004-0000-0200-00000A000000}"/>
    <hyperlink ref="F135" r:id="rId12" xr:uid="{00000000-0004-0000-0200-00000B000000}"/>
    <hyperlink ref="F141" r:id="rId13" xr:uid="{00000000-0004-0000-0200-00000C000000}"/>
    <hyperlink ref="F143" r:id="rId14" xr:uid="{00000000-0004-0000-0200-00000D000000}"/>
    <hyperlink ref="F145" r:id="rId15" xr:uid="{00000000-0004-0000-0200-00000E000000}"/>
    <hyperlink ref="F148" r:id="rId16" xr:uid="{00000000-0004-0000-0200-00000F000000}"/>
    <hyperlink ref="F151" r:id="rId17" xr:uid="{00000000-0004-0000-0200-000010000000}"/>
    <hyperlink ref="F157" r:id="rId18" xr:uid="{00000000-0004-0000-0200-000011000000}"/>
    <hyperlink ref="F163" r:id="rId19" xr:uid="{00000000-0004-0000-0200-000012000000}"/>
    <hyperlink ref="F170" r:id="rId20" xr:uid="{00000000-0004-0000-0200-000013000000}"/>
    <hyperlink ref="F176" r:id="rId21" xr:uid="{00000000-0004-0000-0200-000014000000}"/>
    <hyperlink ref="F179" r:id="rId22" xr:uid="{00000000-0004-0000-0200-000015000000}"/>
  </hyperlinks>
  <pageMargins left="0.39374999999999999" right="0.39374999999999999" top="0.39374999999999999" bottom="0.39374999999999999" header="0" footer="0"/>
  <pageSetup paperSize="9" scale="84" fitToHeight="100" orientation="landscape" blackAndWhite="1" r:id="rId23"/>
  <headerFooter>
    <oddFooter>&amp;CStrana &amp;P z &amp;N</oddFooter>
  </headerFooter>
  <drawing r:id="rId2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03"/>
  <sheetViews>
    <sheetView workbookViewId="0"/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AT2" s="16" t="s">
        <v>92</v>
      </c>
    </row>
    <row r="3" spans="2:46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pans="2:46" ht="24.95" customHeight="1" x14ac:dyDescent="0.2">
      <c r="B4" s="19"/>
      <c r="D4" s="20" t="s">
        <v>93</v>
      </c>
      <c r="L4" s="19"/>
      <c r="M4" s="82" t="s">
        <v>10</v>
      </c>
      <c r="AT4" s="16" t="s">
        <v>4</v>
      </c>
    </row>
    <row r="5" spans="2:46" ht="6.95" customHeight="1" x14ac:dyDescent="0.2">
      <c r="B5" s="19"/>
      <c r="L5" s="19"/>
    </row>
    <row r="6" spans="2:46" ht="12" customHeight="1" x14ac:dyDescent="0.2">
      <c r="B6" s="19"/>
      <c r="D6" s="26" t="s">
        <v>16</v>
      </c>
      <c r="L6" s="19"/>
    </row>
    <row r="7" spans="2:46" ht="16.5" customHeight="1" x14ac:dyDescent="0.2">
      <c r="B7" s="19"/>
      <c r="E7" s="294" t="str">
        <f>'Rekapitulace stavby'!K6</f>
        <v>Psáry - K Junčáku</v>
      </c>
      <c r="F7" s="295"/>
      <c r="G7" s="295"/>
      <c r="H7" s="295"/>
      <c r="L7" s="19"/>
    </row>
    <row r="8" spans="2:46" s="1" customFormat="1" ht="12" customHeight="1" x14ac:dyDescent="0.2">
      <c r="B8" s="31"/>
      <c r="D8" s="26" t="s">
        <v>94</v>
      </c>
      <c r="L8" s="31"/>
    </row>
    <row r="9" spans="2:46" s="1" customFormat="1" ht="16.5" customHeight="1" x14ac:dyDescent="0.2">
      <c r="B9" s="31"/>
      <c r="E9" s="260" t="s">
        <v>372</v>
      </c>
      <c r="F9" s="293"/>
      <c r="G9" s="293"/>
      <c r="H9" s="293"/>
      <c r="L9" s="31"/>
    </row>
    <row r="10" spans="2:46" s="1" customFormat="1" x14ac:dyDescent="0.2">
      <c r="B10" s="31"/>
      <c r="L10" s="31"/>
    </row>
    <row r="11" spans="2:46" s="1" customFormat="1" ht="12" customHeight="1" x14ac:dyDescent="0.2">
      <c r="B11" s="31"/>
      <c r="D11" s="26" t="s">
        <v>18</v>
      </c>
      <c r="F11" s="24" t="s">
        <v>19</v>
      </c>
      <c r="I11" s="26" t="s">
        <v>20</v>
      </c>
      <c r="J11" s="24" t="s">
        <v>19</v>
      </c>
      <c r="L11" s="31"/>
    </row>
    <row r="12" spans="2:46" s="1" customFormat="1" ht="12" customHeight="1" x14ac:dyDescent="0.2">
      <c r="B12" s="31"/>
      <c r="D12" s="26" t="s">
        <v>21</v>
      </c>
      <c r="F12" s="24" t="s">
        <v>22</v>
      </c>
      <c r="I12" s="26" t="s">
        <v>23</v>
      </c>
      <c r="J12" s="47" t="str">
        <f>'Rekapitulace stavby'!AN8</f>
        <v>7. 3. 2024</v>
      </c>
      <c r="L12" s="31"/>
    </row>
    <row r="13" spans="2:46" s="1" customFormat="1" ht="10.9" customHeight="1" x14ac:dyDescent="0.2">
      <c r="B13" s="31"/>
      <c r="L13" s="31"/>
    </row>
    <row r="14" spans="2:46" s="1" customFormat="1" ht="12" customHeight="1" x14ac:dyDescent="0.2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 x14ac:dyDescent="0.2">
      <c r="B15" s="31"/>
      <c r="E15" s="24" t="s">
        <v>28</v>
      </c>
      <c r="I15" s="26" t="s">
        <v>29</v>
      </c>
      <c r="J15" s="24" t="s">
        <v>30</v>
      </c>
      <c r="L15" s="31"/>
    </row>
    <row r="16" spans="2:46" s="1" customFormat="1" ht="6.95" customHeight="1" x14ac:dyDescent="0.2">
      <c r="B16" s="31"/>
      <c r="L16" s="31"/>
    </row>
    <row r="17" spans="2:12" s="1" customFormat="1" ht="12" customHeight="1" x14ac:dyDescent="0.2">
      <c r="B17" s="31"/>
      <c r="D17" s="26" t="s">
        <v>31</v>
      </c>
      <c r="I17" s="26" t="s">
        <v>26</v>
      </c>
      <c r="J17" s="27" t="str">
        <f>'Rekapitulace stavby'!AN13</f>
        <v>Vyplň údaj</v>
      </c>
      <c r="L17" s="31"/>
    </row>
    <row r="18" spans="2:12" s="1" customFormat="1" ht="18" customHeight="1" x14ac:dyDescent="0.2">
      <c r="B18" s="31"/>
      <c r="E18" s="296" t="str">
        <f>'Rekapitulace stavby'!E14</f>
        <v>Vyplň údaj</v>
      </c>
      <c r="F18" s="285"/>
      <c r="G18" s="285"/>
      <c r="H18" s="285"/>
      <c r="I18" s="26" t="s">
        <v>29</v>
      </c>
      <c r="J18" s="27" t="str">
        <f>'Rekapitulace stavby'!AN14</f>
        <v>Vyplň údaj</v>
      </c>
      <c r="L18" s="31"/>
    </row>
    <row r="19" spans="2:12" s="1" customFormat="1" ht="6.95" customHeight="1" x14ac:dyDescent="0.2">
      <c r="B19" s="31"/>
      <c r="L19" s="31"/>
    </row>
    <row r="20" spans="2:12" s="1" customFormat="1" ht="12" customHeight="1" x14ac:dyDescent="0.2">
      <c r="B20" s="31"/>
      <c r="D20" s="26" t="s">
        <v>33</v>
      </c>
      <c r="I20" s="26" t="s">
        <v>26</v>
      </c>
      <c r="J20" s="24" t="s">
        <v>34</v>
      </c>
      <c r="L20" s="31"/>
    </row>
    <row r="21" spans="2:12" s="1" customFormat="1" ht="18" customHeight="1" x14ac:dyDescent="0.2">
      <c r="B21" s="31"/>
      <c r="E21" s="24" t="s">
        <v>35</v>
      </c>
      <c r="I21" s="26" t="s">
        <v>29</v>
      </c>
      <c r="J21" s="24" t="s">
        <v>19</v>
      </c>
      <c r="L21" s="31"/>
    </row>
    <row r="22" spans="2:12" s="1" customFormat="1" ht="6.95" customHeight="1" x14ac:dyDescent="0.2">
      <c r="B22" s="31"/>
      <c r="L22" s="31"/>
    </row>
    <row r="23" spans="2:12" s="1" customFormat="1" ht="12" customHeight="1" x14ac:dyDescent="0.2">
      <c r="B23" s="31"/>
      <c r="D23" s="26" t="s">
        <v>37</v>
      </c>
      <c r="I23" s="26" t="s">
        <v>26</v>
      </c>
      <c r="J23" s="24" t="s">
        <v>38</v>
      </c>
      <c r="L23" s="31"/>
    </row>
    <row r="24" spans="2:12" s="1" customFormat="1" ht="18" customHeight="1" x14ac:dyDescent="0.2">
      <c r="B24" s="31"/>
      <c r="E24" s="24" t="s">
        <v>39</v>
      </c>
      <c r="I24" s="26" t="s">
        <v>29</v>
      </c>
      <c r="J24" s="24" t="s">
        <v>19</v>
      </c>
      <c r="L24" s="31"/>
    </row>
    <row r="25" spans="2:12" s="1" customFormat="1" ht="6.95" customHeight="1" x14ac:dyDescent="0.2">
      <c r="B25" s="31"/>
      <c r="L25" s="31"/>
    </row>
    <row r="26" spans="2:12" s="1" customFormat="1" ht="12" customHeight="1" x14ac:dyDescent="0.2">
      <c r="B26" s="31"/>
      <c r="D26" s="26" t="s">
        <v>40</v>
      </c>
      <c r="L26" s="31"/>
    </row>
    <row r="27" spans="2:12" s="7" customFormat="1" ht="16.5" customHeight="1" x14ac:dyDescent="0.2">
      <c r="B27" s="83"/>
      <c r="E27" s="289" t="s">
        <v>19</v>
      </c>
      <c r="F27" s="289"/>
      <c r="G27" s="289"/>
      <c r="H27" s="289"/>
      <c r="L27" s="83"/>
    </row>
    <row r="28" spans="2:12" s="1" customFormat="1" ht="6.95" customHeight="1" x14ac:dyDescent="0.2">
      <c r="B28" s="31"/>
      <c r="L28" s="31"/>
    </row>
    <row r="29" spans="2:12" s="1" customFormat="1" ht="6.95" customHeight="1" x14ac:dyDescent="0.2">
      <c r="B29" s="31"/>
      <c r="D29" s="48"/>
      <c r="E29" s="48"/>
      <c r="F29" s="48"/>
      <c r="G29" s="48"/>
      <c r="H29" s="48"/>
      <c r="I29" s="48"/>
      <c r="J29" s="48"/>
      <c r="K29" s="48"/>
      <c r="L29" s="31"/>
    </row>
    <row r="30" spans="2:12" s="1" customFormat="1" ht="25.35" customHeight="1" x14ac:dyDescent="0.2">
      <c r="B30" s="31"/>
      <c r="D30" s="84" t="s">
        <v>42</v>
      </c>
      <c r="J30" s="60">
        <f>ROUND(J83, 2)</f>
        <v>38000</v>
      </c>
      <c r="L30" s="31"/>
    </row>
    <row r="31" spans="2:12" s="1" customFormat="1" ht="6.95" customHeight="1" x14ac:dyDescent="0.2">
      <c r="B31" s="31"/>
      <c r="D31" s="48"/>
      <c r="E31" s="48"/>
      <c r="F31" s="48"/>
      <c r="G31" s="48"/>
      <c r="H31" s="48"/>
      <c r="I31" s="48"/>
      <c r="J31" s="48"/>
      <c r="K31" s="48"/>
      <c r="L31" s="31"/>
    </row>
    <row r="32" spans="2:12" s="1" customFormat="1" ht="14.45" customHeight="1" x14ac:dyDescent="0.2">
      <c r="B32" s="31"/>
      <c r="F32" s="85" t="s">
        <v>44</v>
      </c>
      <c r="I32" s="85" t="s">
        <v>43</v>
      </c>
      <c r="J32" s="85" t="s">
        <v>45</v>
      </c>
      <c r="L32" s="31"/>
    </row>
    <row r="33" spans="2:12" s="1" customFormat="1" ht="14.45" customHeight="1" x14ac:dyDescent="0.2">
      <c r="B33" s="31"/>
      <c r="D33" s="86" t="s">
        <v>46</v>
      </c>
      <c r="E33" s="26" t="s">
        <v>47</v>
      </c>
      <c r="F33" s="87">
        <f>ROUND((SUM(BE83:BE102)),  2)</f>
        <v>38000</v>
      </c>
      <c r="I33" s="88">
        <v>0.21</v>
      </c>
      <c r="J33" s="87">
        <f>ROUND(((SUM(BE83:BE102))*I33),  2)</f>
        <v>7980</v>
      </c>
      <c r="L33" s="31"/>
    </row>
    <row r="34" spans="2:12" s="1" customFormat="1" ht="14.45" customHeight="1" x14ac:dyDescent="0.2">
      <c r="B34" s="31"/>
      <c r="E34" s="26" t="s">
        <v>48</v>
      </c>
      <c r="F34" s="87">
        <f>ROUND((SUM(BF83:BF102)),  2)</f>
        <v>0</v>
      </c>
      <c r="I34" s="88">
        <v>0.12</v>
      </c>
      <c r="J34" s="87">
        <f>ROUND(((SUM(BF83:BF102))*I34),  2)</f>
        <v>0</v>
      </c>
      <c r="L34" s="31"/>
    </row>
    <row r="35" spans="2:12" s="1" customFormat="1" ht="14.45" hidden="1" customHeight="1" x14ac:dyDescent="0.2">
      <c r="B35" s="31"/>
      <c r="E35" s="26" t="s">
        <v>49</v>
      </c>
      <c r="F35" s="87">
        <f>ROUND((SUM(BG83:BG102)),  2)</f>
        <v>0</v>
      </c>
      <c r="I35" s="88">
        <v>0.21</v>
      </c>
      <c r="J35" s="87">
        <f>0</f>
        <v>0</v>
      </c>
      <c r="L35" s="31"/>
    </row>
    <row r="36" spans="2:12" s="1" customFormat="1" ht="14.45" hidden="1" customHeight="1" x14ac:dyDescent="0.2">
      <c r="B36" s="31"/>
      <c r="E36" s="26" t="s">
        <v>50</v>
      </c>
      <c r="F36" s="87">
        <f>ROUND((SUM(BH83:BH102)),  2)</f>
        <v>0</v>
      </c>
      <c r="I36" s="88">
        <v>0.12</v>
      </c>
      <c r="J36" s="87">
        <f>0</f>
        <v>0</v>
      </c>
      <c r="L36" s="31"/>
    </row>
    <row r="37" spans="2:12" s="1" customFormat="1" ht="14.45" hidden="1" customHeight="1" x14ac:dyDescent="0.2">
      <c r="B37" s="31"/>
      <c r="E37" s="26" t="s">
        <v>51</v>
      </c>
      <c r="F37" s="87">
        <f>ROUND((SUM(BI83:BI102)),  2)</f>
        <v>0</v>
      </c>
      <c r="I37" s="88">
        <v>0</v>
      </c>
      <c r="J37" s="87">
        <f>0</f>
        <v>0</v>
      </c>
      <c r="L37" s="31"/>
    </row>
    <row r="38" spans="2:12" s="1" customFormat="1" ht="6.95" customHeight="1" x14ac:dyDescent="0.2">
      <c r="B38" s="31"/>
      <c r="L38" s="31"/>
    </row>
    <row r="39" spans="2:12" s="1" customFormat="1" ht="25.35" customHeight="1" x14ac:dyDescent="0.2">
      <c r="B39" s="31"/>
      <c r="C39" s="89"/>
      <c r="D39" s="90" t="s">
        <v>52</v>
      </c>
      <c r="E39" s="51"/>
      <c r="F39" s="51"/>
      <c r="G39" s="91" t="s">
        <v>53</v>
      </c>
      <c r="H39" s="92" t="s">
        <v>54</v>
      </c>
      <c r="I39" s="51"/>
      <c r="J39" s="93">
        <f>SUM(J30:J37)</f>
        <v>45980</v>
      </c>
      <c r="K39" s="94"/>
      <c r="L39" s="31"/>
    </row>
    <row r="40" spans="2:12" s="1" customFormat="1" ht="14.45" customHeight="1" x14ac:dyDescent="0.2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31"/>
    </row>
    <row r="44" spans="2:12" s="1" customFormat="1" ht="6.95" customHeight="1" x14ac:dyDescent="0.2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31"/>
    </row>
    <row r="45" spans="2:12" s="1" customFormat="1" ht="24.95" customHeight="1" x14ac:dyDescent="0.2">
      <c r="B45" s="31"/>
      <c r="C45" s="20" t="s">
        <v>96</v>
      </c>
      <c r="L45" s="31"/>
    </row>
    <row r="46" spans="2:12" s="1" customFormat="1" ht="6.95" customHeight="1" x14ac:dyDescent="0.2">
      <c r="B46" s="31"/>
      <c r="L46" s="31"/>
    </row>
    <row r="47" spans="2:12" s="1" customFormat="1" ht="12" customHeight="1" x14ac:dyDescent="0.2">
      <c r="B47" s="31"/>
      <c r="C47" s="26" t="s">
        <v>16</v>
      </c>
      <c r="L47" s="31"/>
    </row>
    <row r="48" spans="2:12" s="1" customFormat="1" ht="16.5" customHeight="1" x14ac:dyDescent="0.2">
      <c r="B48" s="31"/>
      <c r="E48" s="294" t="str">
        <f>E7</f>
        <v>Psáry - K Junčáku</v>
      </c>
      <c r="F48" s="295"/>
      <c r="G48" s="295"/>
      <c r="H48" s="295"/>
      <c r="L48" s="31"/>
    </row>
    <row r="49" spans="2:47" s="1" customFormat="1" ht="12" customHeight="1" x14ac:dyDescent="0.2">
      <c r="B49" s="31"/>
      <c r="C49" s="26" t="s">
        <v>94</v>
      </c>
      <c r="L49" s="31"/>
    </row>
    <row r="50" spans="2:47" s="1" customFormat="1" ht="16.5" customHeight="1" x14ac:dyDescent="0.2">
      <c r="B50" s="31"/>
      <c r="E50" s="260" t="str">
        <f>E9</f>
        <v>VON - Vedlejší a ostatní náklady</v>
      </c>
      <c r="F50" s="293"/>
      <c r="G50" s="293"/>
      <c r="H50" s="293"/>
      <c r="L50" s="31"/>
    </row>
    <row r="51" spans="2:47" s="1" customFormat="1" ht="6.95" customHeight="1" x14ac:dyDescent="0.2">
      <c r="B51" s="31"/>
      <c r="L51" s="31"/>
    </row>
    <row r="52" spans="2:47" s="1" customFormat="1" ht="12" customHeight="1" x14ac:dyDescent="0.2">
      <c r="B52" s="31"/>
      <c r="C52" s="26" t="s">
        <v>21</v>
      </c>
      <c r="F52" s="24" t="str">
        <f>F12</f>
        <v>Psáry</v>
      </c>
      <c r="I52" s="26" t="s">
        <v>23</v>
      </c>
      <c r="J52" s="47" t="str">
        <f>IF(J12="","",J12)</f>
        <v>7. 3. 2024</v>
      </c>
      <c r="L52" s="31"/>
    </row>
    <row r="53" spans="2:47" s="1" customFormat="1" ht="6.95" customHeight="1" x14ac:dyDescent="0.2">
      <c r="B53" s="31"/>
      <c r="L53" s="31"/>
    </row>
    <row r="54" spans="2:47" s="1" customFormat="1" ht="15.2" customHeight="1" x14ac:dyDescent="0.2">
      <c r="B54" s="31"/>
      <c r="C54" s="26" t="s">
        <v>25</v>
      </c>
      <c r="F54" s="24" t="str">
        <f>E15</f>
        <v>Obec Psáry</v>
      </c>
      <c r="I54" s="26" t="s">
        <v>33</v>
      </c>
      <c r="J54" s="29" t="str">
        <f>E21</f>
        <v>AllPlan Projekt s.r.o.</v>
      </c>
      <c r="L54" s="31"/>
    </row>
    <row r="55" spans="2:47" s="1" customFormat="1" ht="15.2" customHeight="1" x14ac:dyDescent="0.2">
      <c r="B55" s="31"/>
      <c r="C55" s="26" t="s">
        <v>31</v>
      </c>
      <c r="F55" s="24" t="str">
        <f>IF(E18="","",E18)</f>
        <v>Vyplň údaj</v>
      </c>
      <c r="I55" s="26" t="s">
        <v>37</v>
      </c>
      <c r="J55" s="29" t="str">
        <f>E24</f>
        <v>Václav Křišťál</v>
      </c>
      <c r="L55" s="31"/>
    </row>
    <row r="56" spans="2:47" s="1" customFormat="1" ht="10.35" customHeight="1" x14ac:dyDescent="0.2">
      <c r="B56" s="31"/>
      <c r="L56" s="31"/>
    </row>
    <row r="57" spans="2:47" s="1" customFormat="1" ht="29.25" customHeight="1" x14ac:dyDescent="0.2">
      <c r="B57" s="31"/>
      <c r="C57" s="95" t="s">
        <v>97</v>
      </c>
      <c r="D57" s="89"/>
      <c r="E57" s="89"/>
      <c r="F57" s="89"/>
      <c r="G57" s="89"/>
      <c r="H57" s="89"/>
      <c r="I57" s="89"/>
      <c r="J57" s="96" t="s">
        <v>98</v>
      </c>
      <c r="K57" s="89"/>
      <c r="L57" s="31"/>
    </row>
    <row r="58" spans="2:47" s="1" customFormat="1" ht="10.35" customHeight="1" x14ac:dyDescent="0.2">
      <c r="B58" s="31"/>
      <c r="L58" s="31"/>
    </row>
    <row r="59" spans="2:47" s="1" customFormat="1" ht="22.9" customHeight="1" x14ac:dyDescent="0.2">
      <c r="B59" s="31"/>
      <c r="C59" s="97" t="s">
        <v>74</v>
      </c>
      <c r="J59" s="60">
        <f>J83</f>
        <v>38000</v>
      </c>
      <c r="L59" s="31"/>
      <c r="AU59" s="16" t="s">
        <v>99</v>
      </c>
    </row>
    <row r="60" spans="2:47" s="8" customFormat="1" ht="24.95" customHeight="1" x14ac:dyDescent="0.2">
      <c r="B60" s="98"/>
      <c r="D60" s="99" t="s">
        <v>373</v>
      </c>
      <c r="E60" s="100"/>
      <c r="F60" s="100"/>
      <c r="G60" s="100"/>
      <c r="H60" s="100"/>
      <c r="I60" s="100"/>
      <c r="J60" s="101">
        <f>J84</f>
        <v>38000</v>
      </c>
      <c r="L60" s="98"/>
    </row>
    <row r="61" spans="2:47" s="9" customFormat="1" ht="19.899999999999999" customHeight="1" x14ac:dyDescent="0.2">
      <c r="B61" s="102"/>
      <c r="D61" s="103" t="s">
        <v>374</v>
      </c>
      <c r="E61" s="104"/>
      <c r="F61" s="104"/>
      <c r="G61" s="104"/>
      <c r="H61" s="104"/>
      <c r="I61" s="104"/>
      <c r="J61" s="105">
        <f>J85</f>
        <v>8000</v>
      </c>
      <c r="L61" s="102"/>
    </row>
    <row r="62" spans="2:47" s="9" customFormat="1" ht="19.899999999999999" customHeight="1" x14ac:dyDescent="0.2">
      <c r="B62" s="102"/>
      <c r="D62" s="103" t="s">
        <v>375</v>
      </c>
      <c r="E62" s="104"/>
      <c r="F62" s="104"/>
      <c r="G62" s="104"/>
      <c r="H62" s="104"/>
      <c r="I62" s="104"/>
      <c r="J62" s="105">
        <f>J95</f>
        <v>15000</v>
      </c>
      <c r="L62" s="102"/>
    </row>
    <row r="63" spans="2:47" s="9" customFormat="1" ht="19.899999999999999" customHeight="1" x14ac:dyDescent="0.2">
      <c r="B63" s="102"/>
      <c r="D63" s="103" t="s">
        <v>376</v>
      </c>
      <c r="E63" s="104"/>
      <c r="F63" s="104"/>
      <c r="G63" s="104"/>
      <c r="H63" s="104"/>
      <c r="I63" s="104"/>
      <c r="J63" s="105">
        <f>J100</f>
        <v>15000</v>
      </c>
      <c r="L63" s="102"/>
    </row>
    <row r="64" spans="2:47" s="1" customFormat="1" ht="21.75" customHeight="1" x14ac:dyDescent="0.2">
      <c r="B64" s="31"/>
      <c r="L64" s="31"/>
    </row>
    <row r="65" spans="2:12" s="1" customFormat="1" ht="6.95" customHeight="1" x14ac:dyDescent="0.2">
      <c r="B65" s="39"/>
      <c r="C65" s="40"/>
      <c r="D65" s="40"/>
      <c r="E65" s="40"/>
      <c r="F65" s="40"/>
      <c r="G65" s="40"/>
      <c r="H65" s="40"/>
      <c r="I65" s="40"/>
      <c r="J65" s="40"/>
      <c r="K65" s="40"/>
      <c r="L65" s="31"/>
    </row>
    <row r="69" spans="2:12" s="1" customFormat="1" ht="6.95" customHeight="1" x14ac:dyDescent="0.2"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31"/>
    </row>
    <row r="70" spans="2:12" s="1" customFormat="1" ht="24.95" customHeight="1" x14ac:dyDescent="0.2">
      <c r="B70" s="31"/>
      <c r="C70" s="20" t="s">
        <v>105</v>
      </c>
      <c r="L70" s="31"/>
    </row>
    <row r="71" spans="2:12" s="1" customFormat="1" ht="6.95" customHeight="1" x14ac:dyDescent="0.2">
      <c r="B71" s="31"/>
      <c r="L71" s="31"/>
    </row>
    <row r="72" spans="2:12" s="1" customFormat="1" ht="12" customHeight="1" x14ac:dyDescent="0.2">
      <c r="B72" s="31"/>
      <c r="C72" s="26" t="s">
        <v>16</v>
      </c>
      <c r="L72" s="31"/>
    </row>
    <row r="73" spans="2:12" s="1" customFormat="1" ht="16.5" customHeight="1" x14ac:dyDescent="0.2">
      <c r="B73" s="31"/>
      <c r="E73" s="294" t="str">
        <f>E7</f>
        <v>Psáry - K Junčáku</v>
      </c>
      <c r="F73" s="295"/>
      <c r="G73" s="295"/>
      <c r="H73" s="295"/>
      <c r="L73" s="31"/>
    </row>
    <row r="74" spans="2:12" s="1" customFormat="1" ht="12" customHeight="1" x14ac:dyDescent="0.2">
      <c r="B74" s="31"/>
      <c r="C74" s="26" t="s">
        <v>94</v>
      </c>
      <c r="L74" s="31"/>
    </row>
    <row r="75" spans="2:12" s="1" customFormat="1" ht="16.5" customHeight="1" x14ac:dyDescent="0.2">
      <c r="B75" s="31"/>
      <c r="E75" s="260" t="str">
        <f>E9</f>
        <v>VON - Vedlejší a ostatní náklady</v>
      </c>
      <c r="F75" s="293"/>
      <c r="G75" s="293"/>
      <c r="H75" s="293"/>
      <c r="L75" s="31"/>
    </row>
    <row r="76" spans="2:12" s="1" customFormat="1" ht="6.95" customHeight="1" x14ac:dyDescent="0.2">
      <c r="B76" s="31"/>
      <c r="L76" s="31"/>
    </row>
    <row r="77" spans="2:12" s="1" customFormat="1" ht="12" customHeight="1" x14ac:dyDescent="0.2">
      <c r="B77" s="31"/>
      <c r="C77" s="26" t="s">
        <v>21</v>
      </c>
      <c r="F77" s="24" t="str">
        <f>F12</f>
        <v>Psáry</v>
      </c>
      <c r="I77" s="26" t="s">
        <v>23</v>
      </c>
      <c r="J77" s="47" t="str">
        <f>IF(J12="","",J12)</f>
        <v>7. 3. 2024</v>
      </c>
      <c r="L77" s="31"/>
    </row>
    <row r="78" spans="2:12" s="1" customFormat="1" ht="6.95" customHeight="1" x14ac:dyDescent="0.2">
      <c r="B78" s="31"/>
      <c r="L78" s="31"/>
    </row>
    <row r="79" spans="2:12" s="1" customFormat="1" ht="15.2" customHeight="1" x14ac:dyDescent="0.2">
      <c r="B79" s="31"/>
      <c r="C79" s="26" t="s">
        <v>25</v>
      </c>
      <c r="F79" s="24" t="str">
        <f>E15</f>
        <v>Obec Psáry</v>
      </c>
      <c r="I79" s="26" t="s">
        <v>33</v>
      </c>
      <c r="J79" s="29" t="str">
        <f>E21</f>
        <v>AllPlan Projekt s.r.o.</v>
      </c>
      <c r="L79" s="31"/>
    </row>
    <row r="80" spans="2:12" s="1" customFormat="1" ht="15.2" customHeight="1" x14ac:dyDescent="0.2">
      <c r="B80" s="31"/>
      <c r="C80" s="26" t="s">
        <v>31</v>
      </c>
      <c r="F80" s="24" t="str">
        <f>IF(E18="","",E18)</f>
        <v>Vyplň údaj</v>
      </c>
      <c r="I80" s="26" t="s">
        <v>37</v>
      </c>
      <c r="J80" s="29" t="str">
        <f>E24</f>
        <v>Václav Křišťál</v>
      </c>
      <c r="L80" s="31"/>
    </row>
    <row r="81" spans="2:65" s="1" customFormat="1" ht="10.35" customHeight="1" x14ac:dyDescent="0.2">
      <c r="B81" s="31"/>
      <c r="L81" s="31"/>
    </row>
    <row r="82" spans="2:65" s="10" customFormat="1" ht="29.25" customHeight="1" x14ac:dyDescent="0.2">
      <c r="B82" s="106"/>
      <c r="C82" s="107" t="s">
        <v>106</v>
      </c>
      <c r="D82" s="108" t="s">
        <v>61</v>
      </c>
      <c r="E82" s="108" t="s">
        <v>57</v>
      </c>
      <c r="F82" s="108" t="s">
        <v>58</v>
      </c>
      <c r="G82" s="108" t="s">
        <v>107</v>
      </c>
      <c r="H82" s="108" t="s">
        <v>108</v>
      </c>
      <c r="I82" s="108" t="s">
        <v>109</v>
      </c>
      <c r="J82" s="108" t="s">
        <v>98</v>
      </c>
      <c r="K82" s="109" t="s">
        <v>110</v>
      </c>
      <c r="L82" s="106"/>
      <c r="M82" s="53" t="s">
        <v>19</v>
      </c>
      <c r="N82" s="54" t="s">
        <v>46</v>
      </c>
      <c r="O82" s="54" t="s">
        <v>111</v>
      </c>
      <c r="P82" s="54" t="s">
        <v>112</v>
      </c>
      <c r="Q82" s="54" t="s">
        <v>113</v>
      </c>
      <c r="R82" s="54" t="s">
        <v>114</v>
      </c>
      <c r="S82" s="54" t="s">
        <v>115</v>
      </c>
      <c r="T82" s="55" t="s">
        <v>116</v>
      </c>
    </row>
    <row r="83" spans="2:65" s="1" customFormat="1" ht="22.9" customHeight="1" x14ac:dyDescent="0.25">
      <c r="B83" s="31"/>
      <c r="C83" s="58" t="s">
        <v>117</v>
      </c>
      <c r="J83" s="110">
        <f>BK83</f>
        <v>38000</v>
      </c>
      <c r="L83" s="31"/>
      <c r="M83" s="56"/>
      <c r="N83" s="48"/>
      <c r="O83" s="48"/>
      <c r="P83" s="111">
        <f>P84</f>
        <v>0</v>
      </c>
      <c r="Q83" s="48"/>
      <c r="R83" s="111">
        <f>R84</f>
        <v>0</v>
      </c>
      <c r="S83" s="48"/>
      <c r="T83" s="112">
        <f>T84</f>
        <v>0</v>
      </c>
      <c r="AT83" s="16" t="s">
        <v>75</v>
      </c>
      <c r="AU83" s="16" t="s">
        <v>99</v>
      </c>
      <c r="BK83" s="113">
        <f>BK84</f>
        <v>38000</v>
      </c>
    </row>
    <row r="84" spans="2:65" s="11" customFormat="1" ht="25.9" customHeight="1" x14ac:dyDescent="0.2">
      <c r="B84" s="114"/>
      <c r="D84" s="115" t="s">
        <v>75</v>
      </c>
      <c r="E84" s="116" t="s">
        <v>377</v>
      </c>
      <c r="F84" s="116" t="s">
        <v>378</v>
      </c>
      <c r="I84" s="117"/>
      <c r="J84" s="118">
        <f>BK84</f>
        <v>38000</v>
      </c>
      <c r="L84" s="114"/>
      <c r="M84" s="119"/>
      <c r="P84" s="120">
        <f>P85+P95+P100</f>
        <v>0</v>
      </c>
      <c r="R84" s="120">
        <f>R85+R95+R100</f>
        <v>0</v>
      </c>
      <c r="T84" s="121">
        <f>T85+T95+T100</f>
        <v>0</v>
      </c>
      <c r="AR84" s="115" t="s">
        <v>160</v>
      </c>
      <c r="AT84" s="122" t="s">
        <v>75</v>
      </c>
      <c r="AU84" s="122" t="s">
        <v>76</v>
      </c>
      <c r="AY84" s="115" t="s">
        <v>120</v>
      </c>
      <c r="BK84" s="123">
        <f>BK85+BK95+BK100</f>
        <v>38000</v>
      </c>
    </row>
    <row r="85" spans="2:65" s="11" customFormat="1" ht="22.9" customHeight="1" x14ac:dyDescent="0.2">
      <c r="B85" s="114"/>
      <c r="D85" s="115" t="s">
        <v>75</v>
      </c>
      <c r="E85" s="124" t="s">
        <v>379</v>
      </c>
      <c r="F85" s="124" t="s">
        <v>380</v>
      </c>
      <c r="I85" s="117"/>
      <c r="J85" s="125">
        <f>BK85</f>
        <v>8000</v>
      </c>
      <c r="L85" s="114"/>
      <c r="M85" s="119"/>
      <c r="P85" s="120">
        <f>SUM(P86:P94)</f>
        <v>0</v>
      </c>
      <c r="R85" s="120">
        <f>SUM(R86:R94)</f>
        <v>0</v>
      </c>
      <c r="T85" s="121">
        <f>SUM(T86:T94)</f>
        <v>0</v>
      </c>
      <c r="AR85" s="115" t="s">
        <v>160</v>
      </c>
      <c r="AT85" s="122" t="s">
        <v>75</v>
      </c>
      <c r="AU85" s="122" t="s">
        <v>84</v>
      </c>
      <c r="AY85" s="115" t="s">
        <v>120</v>
      </c>
      <c r="BK85" s="123">
        <f>SUM(BK86:BK94)</f>
        <v>8000</v>
      </c>
    </row>
    <row r="86" spans="2:65" s="1" customFormat="1" ht="16.5" customHeight="1" x14ac:dyDescent="0.2">
      <c r="B86" s="31"/>
      <c r="C86" s="126" t="s">
        <v>84</v>
      </c>
      <c r="D86" s="126" t="s">
        <v>122</v>
      </c>
      <c r="E86" s="127" t="s">
        <v>381</v>
      </c>
      <c r="F86" s="128" t="s">
        <v>382</v>
      </c>
      <c r="G86" s="129" t="s">
        <v>383</v>
      </c>
      <c r="H86" s="130">
        <v>1</v>
      </c>
      <c r="I86" s="131">
        <v>3500</v>
      </c>
      <c r="J86" s="132">
        <f>ROUND(I86*H86,2)</f>
        <v>3500</v>
      </c>
      <c r="K86" s="128" t="s">
        <v>126</v>
      </c>
      <c r="L86" s="31"/>
      <c r="M86" s="133" t="s">
        <v>19</v>
      </c>
      <c r="N86" s="134" t="s">
        <v>47</v>
      </c>
      <c r="P86" s="135">
        <f>O86*H86</f>
        <v>0</v>
      </c>
      <c r="Q86" s="135">
        <v>0</v>
      </c>
      <c r="R86" s="135">
        <f>Q86*H86</f>
        <v>0</v>
      </c>
      <c r="S86" s="135">
        <v>0</v>
      </c>
      <c r="T86" s="136">
        <f>S86*H86</f>
        <v>0</v>
      </c>
      <c r="AR86" s="137" t="s">
        <v>384</v>
      </c>
      <c r="AT86" s="137" t="s">
        <v>122</v>
      </c>
      <c r="AU86" s="137" t="s">
        <v>86</v>
      </c>
      <c r="AY86" s="16" t="s">
        <v>120</v>
      </c>
      <c r="BE86" s="138">
        <f>IF(N86="základní",J86,0)</f>
        <v>3500</v>
      </c>
      <c r="BF86" s="138">
        <f>IF(N86="snížená",J86,0)</f>
        <v>0</v>
      </c>
      <c r="BG86" s="138">
        <f>IF(N86="zákl. přenesená",J86,0)</f>
        <v>0</v>
      </c>
      <c r="BH86" s="138">
        <f>IF(N86="sníž. přenesená",J86,0)</f>
        <v>0</v>
      </c>
      <c r="BI86" s="138">
        <f>IF(N86="nulová",J86,0)</f>
        <v>0</v>
      </c>
      <c r="BJ86" s="16" t="s">
        <v>84</v>
      </c>
      <c r="BK86" s="138">
        <f>ROUND(I86*H86,2)</f>
        <v>3500</v>
      </c>
      <c r="BL86" s="16" t="s">
        <v>384</v>
      </c>
      <c r="BM86" s="137" t="s">
        <v>385</v>
      </c>
    </row>
    <row r="87" spans="2:65" s="1" customFormat="1" x14ac:dyDescent="0.2">
      <c r="B87" s="31"/>
      <c r="D87" s="139" t="s">
        <v>129</v>
      </c>
      <c r="F87" s="140" t="s">
        <v>386</v>
      </c>
      <c r="I87" s="141"/>
      <c r="L87" s="31"/>
      <c r="M87" s="142"/>
      <c r="T87" s="50"/>
      <c r="AT87" s="16" t="s">
        <v>129</v>
      </c>
      <c r="AU87" s="16" t="s">
        <v>86</v>
      </c>
    </row>
    <row r="88" spans="2:65" s="1" customFormat="1" ht="19.5" x14ac:dyDescent="0.2">
      <c r="B88" s="31"/>
      <c r="D88" s="144" t="s">
        <v>387</v>
      </c>
      <c r="F88" s="170" t="s">
        <v>388</v>
      </c>
      <c r="I88" s="141"/>
      <c r="L88" s="31"/>
      <c r="M88" s="142"/>
      <c r="T88" s="50"/>
      <c r="AT88" s="16" t="s">
        <v>387</v>
      </c>
      <c r="AU88" s="16" t="s">
        <v>86</v>
      </c>
    </row>
    <row r="89" spans="2:65" s="1" customFormat="1" ht="16.5" customHeight="1" x14ac:dyDescent="0.2">
      <c r="B89" s="31"/>
      <c r="C89" s="126" t="s">
        <v>86</v>
      </c>
      <c r="D89" s="126" t="s">
        <v>122</v>
      </c>
      <c r="E89" s="127" t="s">
        <v>389</v>
      </c>
      <c r="F89" s="128" t="s">
        <v>390</v>
      </c>
      <c r="G89" s="129" t="s">
        <v>383</v>
      </c>
      <c r="H89" s="130">
        <v>1</v>
      </c>
      <c r="I89" s="131">
        <v>1000</v>
      </c>
      <c r="J89" s="132">
        <f>ROUND(I89*H89,2)</f>
        <v>1000</v>
      </c>
      <c r="K89" s="128" t="s">
        <v>126</v>
      </c>
      <c r="L89" s="31"/>
      <c r="M89" s="133" t="s">
        <v>19</v>
      </c>
      <c r="N89" s="134" t="s">
        <v>47</v>
      </c>
      <c r="P89" s="135">
        <f>O89*H89</f>
        <v>0</v>
      </c>
      <c r="Q89" s="135">
        <v>0</v>
      </c>
      <c r="R89" s="135">
        <f>Q89*H89</f>
        <v>0</v>
      </c>
      <c r="S89" s="135">
        <v>0</v>
      </c>
      <c r="T89" s="136">
        <f>S89*H89</f>
        <v>0</v>
      </c>
      <c r="AR89" s="137" t="s">
        <v>384</v>
      </c>
      <c r="AT89" s="137" t="s">
        <v>122</v>
      </c>
      <c r="AU89" s="137" t="s">
        <v>86</v>
      </c>
      <c r="AY89" s="16" t="s">
        <v>120</v>
      </c>
      <c r="BE89" s="138">
        <f>IF(N89="základní",J89,0)</f>
        <v>1000</v>
      </c>
      <c r="BF89" s="138">
        <f>IF(N89="snížená",J89,0)</f>
        <v>0</v>
      </c>
      <c r="BG89" s="138">
        <f>IF(N89="zákl. přenesená",J89,0)</f>
        <v>0</v>
      </c>
      <c r="BH89" s="138">
        <f>IF(N89="sníž. přenesená",J89,0)</f>
        <v>0</v>
      </c>
      <c r="BI89" s="138">
        <f>IF(N89="nulová",J89,0)</f>
        <v>0</v>
      </c>
      <c r="BJ89" s="16" t="s">
        <v>84</v>
      </c>
      <c r="BK89" s="138">
        <f>ROUND(I89*H89,2)</f>
        <v>1000</v>
      </c>
      <c r="BL89" s="16" t="s">
        <v>384</v>
      </c>
      <c r="BM89" s="137" t="s">
        <v>391</v>
      </c>
    </row>
    <row r="90" spans="2:65" s="1" customFormat="1" x14ac:dyDescent="0.2">
      <c r="B90" s="31"/>
      <c r="D90" s="139" t="s">
        <v>129</v>
      </c>
      <c r="F90" s="140" t="s">
        <v>392</v>
      </c>
      <c r="I90" s="141"/>
      <c r="L90" s="31"/>
      <c r="M90" s="142"/>
      <c r="T90" s="50"/>
      <c r="AT90" s="16" t="s">
        <v>129</v>
      </c>
      <c r="AU90" s="16" t="s">
        <v>86</v>
      </c>
    </row>
    <row r="91" spans="2:65" s="1" customFormat="1" ht="19.5" x14ac:dyDescent="0.2">
      <c r="B91" s="31"/>
      <c r="D91" s="144" t="s">
        <v>387</v>
      </c>
      <c r="F91" s="170" t="s">
        <v>393</v>
      </c>
      <c r="I91" s="141"/>
      <c r="L91" s="31"/>
      <c r="M91" s="142"/>
      <c r="T91" s="50"/>
      <c r="AT91" s="16" t="s">
        <v>387</v>
      </c>
      <c r="AU91" s="16" t="s">
        <v>86</v>
      </c>
    </row>
    <row r="92" spans="2:65" s="1" customFormat="1" ht="16.5" customHeight="1" x14ac:dyDescent="0.2">
      <c r="B92" s="31"/>
      <c r="C92" s="126" t="s">
        <v>143</v>
      </c>
      <c r="D92" s="126" t="s">
        <v>122</v>
      </c>
      <c r="E92" s="127" t="s">
        <v>394</v>
      </c>
      <c r="F92" s="128" t="s">
        <v>395</v>
      </c>
      <c r="G92" s="129" t="s">
        <v>383</v>
      </c>
      <c r="H92" s="130">
        <v>1</v>
      </c>
      <c r="I92" s="131">
        <v>3500</v>
      </c>
      <c r="J92" s="132">
        <f>ROUND(I92*H92,2)</f>
        <v>3500</v>
      </c>
      <c r="K92" s="128" t="s">
        <v>126</v>
      </c>
      <c r="L92" s="31"/>
      <c r="M92" s="133" t="s">
        <v>19</v>
      </c>
      <c r="N92" s="134" t="s">
        <v>47</v>
      </c>
      <c r="P92" s="135">
        <f>O92*H92</f>
        <v>0</v>
      </c>
      <c r="Q92" s="135">
        <v>0</v>
      </c>
      <c r="R92" s="135">
        <f>Q92*H92</f>
        <v>0</v>
      </c>
      <c r="S92" s="135">
        <v>0</v>
      </c>
      <c r="T92" s="136">
        <f>S92*H92</f>
        <v>0</v>
      </c>
      <c r="AR92" s="137" t="s">
        <v>384</v>
      </c>
      <c r="AT92" s="137" t="s">
        <v>122</v>
      </c>
      <c r="AU92" s="137" t="s">
        <v>86</v>
      </c>
      <c r="AY92" s="16" t="s">
        <v>120</v>
      </c>
      <c r="BE92" s="138">
        <f>IF(N92="základní",J92,0)</f>
        <v>3500</v>
      </c>
      <c r="BF92" s="138">
        <f>IF(N92="snížená",J92,0)</f>
        <v>0</v>
      </c>
      <c r="BG92" s="138">
        <f>IF(N92="zákl. přenesená",J92,0)</f>
        <v>0</v>
      </c>
      <c r="BH92" s="138">
        <f>IF(N92="sníž. přenesená",J92,0)</f>
        <v>0</v>
      </c>
      <c r="BI92" s="138">
        <f>IF(N92="nulová",J92,0)</f>
        <v>0</v>
      </c>
      <c r="BJ92" s="16" t="s">
        <v>84</v>
      </c>
      <c r="BK92" s="138">
        <f>ROUND(I92*H92,2)</f>
        <v>3500</v>
      </c>
      <c r="BL92" s="16" t="s">
        <v>384</v>
      </c>
      <c r="BM92" s="137" t="s">
        <v>396</v>
      </c>
    </row>
    <row r="93" spans="2:65" s="1" customFormat="1" x14ac:dyDescent="0.2">
      <c r="B93" s="31"/>
      <c r="D93" s="139" t="s">
        <v>129</v>
      </c>
      <c r="F93" s="140" t="s">
        <v>397</v>
      </c>
      <c r="I93" s="141"/>
      <c r="L93" s="31"/>
      <c r="M93" s="142"/>
      <c r="T93" s="50"/>
      <c r="AT93" s="16" t="s">
        <v>129</v>
      </c>
      <c r="AU93" s="16" t="s">
        <v>86</v>
      </c>
    </row>
    <row r="94" spans="2:65" s="1" customFormat="1" ht="19.5" x14ac:dyDescent="0.2">
      <c r="B94" s="31"/>
      <c r="D94" s="144" t="s">
        <v>387</v>
      </c>
      <c r="F94" s="170" t="s">
        <v>398</v>
      </c>
      <c r="I94" s="141"/>
      <c r="L94" s="31"/>
      <c r="M94" s="142"/>
      <c r="T94" s="50"/>
      <c r="AT94" s="16" t="s">
        <v>387</v>
      </c>
      <c r="AU94" s="16" t="s">
        <v>86</v>
      </c>
    </row>
    <row r="95" spans="2:65" s="11" customFormat="1" ht="22.9" customHeight="1" x14ac:dyDescent="0.2">
      <c r="B95" s="114"/>
      <c r="D95" s="115" t="s">
        <v>75</v>
      </c>
      <c r="E95" s="124" t="s">
        <v>399</v>
      </c>
      <c r="F95" s="124" t="s">
        <v>400</v>
      </c>
      <c r="I95" s="117"/>
      <c r="J95" s="125">
        <f>BK95</f>
        <v>15000</v>
      </c>
      <c r="L95" s="114"/>
      <c r="M95" s="119"/>
      <c r="P95" s="120">
        <f>SUM(P96:P99)</f>
        <v>0</v>
      </c>
      <c r="R95" s="120">
        <f>SUM(R96:R99)</f>
        <v>0</v>
      </c>
      <c r="T95" s="121">
        <f>SUM(T96:T99)</f>
        <v>0</v>
      </c>
      <c r="AR95" s="115" t="s">
        <v>160</v>
      </c>
      <c r="AT95" s="122" t="s">
        <v>75</v>
      </c>
      <c r="AU95" s="122" t="s">
        <v>84</v>
      </c>
      <c r="AY95" s="115" t="s">
        <v>120</v>
      </c>
      <c r="BK95" s="123">
        <f>SUM(BK96:BK99)</f>
        <v>15000</v>
      </c>
    </row>
    <row r="96" spans="2:65" s="1" customFormat="1" ht="16.5" customHeight="1" x14ac:dyDescent="0.2">
      <c r="B96" s="31"/>
      <c r="C96" s="126" t="s">
        <v>127</v>
      </c>
      <c r="D96" s="126" t="s">
        <v>122</v>
      </c>
      <c r="E96" s="127" t="s">
        <v>401</v>
      </c>
      <c r="F96" s="128" t="s">
        <v>400</v>
      </c>
      <c r="G96" s="129" t="s">
        <v>402</v>
      </c>
      <c r="H96" s="130">
        <v>1</v>
      </c>
      <c r="I96" s="131">
        <v>10000</v>
      </c>
      <c r="J96" s="132">
        <f>ROUND(I96*H96,2)</f>
        <v>10000</v>
      </c>
      <c r="K96" s="128" t="s">
        <v>126</v>
      </c>
      <c r="L96" s="31"/>
      <c r="M96" s="133" t="s">
        <v>19</v>
      </c>
      <c r="N96" s="134" t="s">
        <v>47</v>
      </c>
      <c r="P96" s="135">
        <f>O96*H96</f>
        <v>0</v>
      </c>
      <c r="Q96" s="135">
        <v>0</v>
      </c>
      <c r="R96" s="135">
        <f>Q96*H96</f>
        <v>0</v>
      </c>
      <c r="S96" s="135">
        <v>0</v>
      </c>
      <c r="T96" s="136">
        <f>S96*H96</f>
        <v>0</v>
      </c>
      <c r="AR96" s="137" t="s">
        <v>384</v>
      </c>
      <c r="AT96" s="137" t="s">
        <v>122</v>
      </c>
      <c r="AU96" s="137" t="s">
        <v>86</v>
      </c>
      <c r="AY96" s="16" t="s">
        <v>120</v>
      </c>
      <c r="BE96" s="138">
        <f>IF(N96="základní",J96,0)</f>
        <v>10000</v>
      </c>
      <c r="BF96" s="138">
        <f>IF(N96="snížená",J96,0)</f>
        <v>0</v>
      </c>
      <c r="BG96" s="138">
        <f>IF(N96="zákl. přenesená",J96,0)</f>
        <v>0</v>
      </c>
      <c r="BH96" s="138">
        <f>IF(N96="sníž. přenesená",J96,0)</f>
        <v>0</v>
      </c>
      <c r="BI96" s="138">
        <f>IF(N96="nulová",J96,0)</f>
        <v>0</v>
      </c>
      <c r="BJ96" s="16" t="s">
        <v>84</v>
      </c>
      <c r="BK96" s="138">
        <f>ROUND(I96*H96,2)</f>
        <v>10000</v>
      </c>
      <c r="BL96" s="16" t="s">
        <v>384</v>
      </c>
      <c r="BM96" s="137" t="s">
        <v>403</v>
      </c>
    </row>
    <row r="97" spans="2:65" s="1" customFormat="1" x14ac:dyDescent="0.2">
      <c r="B97" s="31"/>
      <c r="D97" s="139" t="s">
        <v>129</v>
      </c>
      <c r="F97" s="140" t="s">
        <v>404</v>
      </c>
      <c r="I97" s="141"/>
      <c r="L97" s="31"/>
      <c r="M97" s="142"/>
      <c r="T97" s="50"/>
      <c r="AT97" s="16" t="s">
        <v>129</v>
      </c>
      <c r="AU97" s="16" t="s">
        <v>86</v>
      </c>
    </row>
    <row r="98" spans="2:65" s="1" customFormat="1" ht="16.5" customHeight="1" x14ac:dyDescent="0.2">
      <c r="B98" s="31"/>
      <c r="C98" s="126" t="s">
        <v>160</v>
      </c>
      <c r="D98" s="126" t="s">
        <v>122</v>
      </c>
      <c r="E98" s="127" t="s">
        <v>405</v>
      </c>
      <c r="F98" s="128" t="s">
        <v>406</v>
      </c>
      <c r="G98" s="129" t="s">
        <v>383</v>
      </c>
      <c r="H98" s="130">
        <v>1</v>
      </c>
      <c r="I98" s="131">
        <v>5000</v>
      </c>
      <c r="J98" s="132">
        <f>ROUND(I98*H98,2)</f>
        <v>5000</v>
      </c>
      <c r="K98" s="128" t="s">
        <v>126</v>
      </c>
      <c r="L98" s="31"/>
      <c r="M98" s="133" t="s">
        <v>19</v>
      </c>
      <c r="N98" s="134" t="s">
        <v>47</v>
      </c>
      <c r="P98" s="135">
        <f>O98*H98</f>
        <v>0</v>
      </c>
      <c r="Q98" s="135">
        <v>0</v>
      </c>
      <c r="R98" s="135">
        <f>Q98*H98</f>
        <v>0</v>
      </c>
      <c r="S98" s="135">
        <v>0</v>
      </c>
      <c r="T98" s="136">
        <f>S98*H98</f>
        <v>0</v>
      </c>
      <c r="AR98" s="137" t="s">
        <v>384</v>
      </c>
      <c r="AT98" s="137" t="s">
        <v>122</v>
      </c>
      <c r="AU98" s="137" t="s">
        <v>86</v>
      </c>
      <c r="AY98" s="16" t="s">
        <v>120</v>
      </c>
      <c r="BE98" s="138">
        <f>IF(N98="základní",J98,0)</f>
        <v>5000</v>
      </c>
      <c r="BF98" s="138">
        <f>IF(N98="snížená",J98,0)</f>
        <v>0</v>
      </c>
      <c r="BG98" s="138">
        <f>IF(N98="zákl. přenesená",J98,0)</f>
        <v>0</v>
      </c>
      <c r="BH98" s="138">
        <f>IF(N98="sníž. přenesená",J98,0)</f>
        <v>0</v>
      </c>
      <c r="BI98" s="138">
        <f>IF(N98="nulová",J98,0)</f>
        <v>0</v>
      </c>
      <c r="BJ98" s="16" t="s">
        <v>84</v>
      </c>
      <c r="BK98" s="138">
        <f>ROUND(I98*H98,2)</f>
        <v>5000</v>
      </c>
      <c r="BL98" s="16" t="s">
        <v>384</v>
      </c>
      <c r="BM98" s="137" t="s">
        <v>407</v>
      </c>
    </row>
    <row r="99" spans="2:65" s="1" customFormat="1" x14ac:dyDescent="0.2">
      <c r="B99" s="31"/>
      <c r="D99" s="139" t="s">
        <v>129</v>
      </c>
      <c r="F99" s="140" t="s">
        <v>408</v>
      </c>
      <c r="I99" s="141"/>
      <c r="L99" s="31"/>
      <c r="M99" s="142"/>
      <c r="T99" s="50"/>
      <c r="AT99" s="16" t="s">
        <v>129</v>
      </c>
      <c r="AU99" s="16" t="s">
        <v>86</v>
      </c>
    </row>
    <row r="100" spans="2:65" s="11" customFormat="1" ht="22.9" customHeight="1" x14ac:dyDescent="0.2">
      <c r="B100" s="114"/>
      <c r="D100" s="115" t="s">
        <v>75</v>
      </c>
      <c r="E100" s="124" t="s">
        <v>409</v>
      </c>
      <c r="F100" s="124" t="s">
        <v>410</v>
      </c>
      <c r="I100" s="117"/>
      <c r="J100" s="125">
        <f>BK100</f>
        <v>15000</v>
      </c>
      <c r="L100" s="114"/>
      <c r="M100" s="119"/>
      <c r="P100" s="120">
        <f>SUM(P101:P102)</f>
        <v>0</v>
      </c>
      <c r="R100" s="120">
        <f>SUM(R101:R102)</f>
        <v>0</v>
      </c>
      <c r="T100" s="121">
        <f>SUM(T101:T102)</f>
        <v>0</v>
      </c>
      <c r="AR100" s="115" t="s">
        <v>160</v>
      </c>
      <c r="AT100" s="122" t="s">
        <v>75</v>
      </c>
      <c r="AU100" s="122" t="s">
        <v>84</v>
      </c>
      <c r="AY100" s="115" t="s">
        <v>120</v>
      </c>
      <c r="BK100" s="123">
        <f>SUM(BK101:BK102)</f>
        <v>15000</v>
      </c>
    </row>
    <row r="101" spans="2:65" s="1" customFormat="1" ht="16.5" customHeight="1" x14ac:dyDescent="0.2">
      <c r="B101" s="31"/>
      <c r="C101" s="126" t="s">
        <v>167</v>
      </c>
      <c r="D101" s="126" t="s">
        <v>122</v>
      </c>
      <c r="E101" s="127" t="s">
        <v>411</v>
      </c>
      <c r="F101" s="128" t="s">
        <v>412</v>
      </c>
      <c r="G101" s="129" t="s">
        <v>383</v>
      </c>
      <c r="H101" s="130">
        <v>1</v>
      </c>
      <c r="I101" s="131">
        <v>15000</v>
      </c>
      <c r="J101" s="132">
        <f>ROUND(I101*H101,2)</f>
        <v>15000</v>
      </c>
      <c r="K101" s="128" t="s">
        <v>126</v>
      </c>
      <c r="L101" s="31"/>
      <c r="M101" s="133" t="s">
        <v>19</v>
      </c>
      <c r="N101" s="134" t="s">
        <v>47</v>
      </c>
      <c r="P101" s="135">
        <f>O101*H101</f>
        <v>0</v>
      </c>
      <c r="Q101" s="135">
        <v>0</v>
      </c>
      <c r="R101" s="135">
        <f>Q101*H101</f>
        <v>0</v>
      </c>
      <c r="S101" s="135">
        <v>0</v>
      </c>
      <c r="T101" s="136">
        <f>S101*H101</f>
        <v>0</v>
      </c>
      <c r="AR101" s="137" t="s">
        <v>384</v>
      </c>
      <c r="AT101" s="137" t="s">
        <v>122</v>
      </c>
      <c r="AU101" s="137" t="s">
        <v>86</v>
      </c>
      <c r="AY101" s="16" t="s">
        <v>120</v>
      </c>
      <c r="BE101" s="138">
        <f>IF(N101="základní",J101,0)</f>
        <v>15000</v>
      </c>
      <c r="BF101" s="138">
        <f>IF(N101="snížená",J101,0)</f>
        <v>0</v>
      </c>
      <c r="BG101" s="138">
        <f>IF(N101="zákl. přenesená",J101,0)</f>
        <v>0</v>
      </c>
      <c r="BH101" s="138">
        <f>IF(N101="sníž. přenesená",J101,0)</f>
        <v>0</v>
      </c>
      <c r="BI101" s="138">
        <f>IF(N101="nulová",J101,0)</f>
        <v>0</v>
      </c>
      <c r="BJ101" s="16" t="s">
        <v>84</v>
      </c>
      <c r="BK101" s="138">
        <f>ROUND(I101*H101,2)</f>
        <v>15000</v>
      </c>
      <c r="BL101" s="16" t="s">
        <v>384</v>
      </c>
      <c r="BM101" s="137" t="s">
        <v>413</v>
      </c>
    </row>
    <row r="102" spans="2:65" s="1" customFormat="1" x14ac:dyDescent="0.2">
      <c r="B102" s="31"/>
      <c r="D102" s="139" t="s">
        <v>129</v>
      </c>
      <c r="F102" s="140" t="s">
        <v>414</v>
      </c>
      <c r="I102" s="141"/>
      <c r="L102" s="31"/>
      <c r="M102" s="167"/>
      <c r="N102" s="168"/>
      <c r="O102" s="168"/>
      <c r="P102" s="168"/>
      <c r="Q102" s="168"/>
      <c r="R102" s="168"/>
      <c r="S102" s="168"/>
      <c r="T102" s="169"/>
      <c r="AT102" s="16" t="s">
        <v>129</v>
      </c>
      <c r="AU102" s="16" t="s">
        <v>86</v>
      </c>
    </row>
    <row r="103" spans="2:65" s="1" customFormat="1" ht="6.95" customHeight="1" x14ac:dyDescent="0.2"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31"/>
    </row>
  </sheetData>
  <sheetProtection algorithmName="SHA-512" hashValue="16LWYFAGq5RLnOKY88aiMNPLggk2BugTcPgLgT5cUOhln5xTunW2bX1Ae/i0Z5hdLhmh4ZjYcGb0ILYfRD422Q==" saltValue="LksjDhmn95hfuNj7pCDDYs703qux6s7pvrAyCrVPr8HYTsdd+4J4d2ixLd3n9LyY0uOe6AorBqEYAo4cBbQmqA==" spinCount="100000" sheet="1" objects="1" scenarios="1" formatColumns="0" formatRows="0" autoFilter="0"/>
  <autoFilter ref="C82:K102" xr:uid="{00000000-0009-0000-0000-000003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7" r:id="rId1" xr:uid="{00000000-0004-0000-0300-000000000000}"/>
    <hyperlink ref="F90" r:id="rId2" xr:uid="{00000000-0004-0000-0300-000001000000}"/>
    <hyperlink ref="F93" r:id="rId3" xr:uid="{00000000-0004-0000-0300-000002000000}"/>
    <hyperlink ref="F97" r:id="rId4" xr:uid="{00000000-0004-0000-0300-000003000000}"/>
    <hyperlink ref="F99" r:id="rId5" xr:uid="{00000000-0004-0000-0300-000004000000}"/>
    <hyperlink ref="F102" r:id="rId6" xr:uid="{00000000-0004-0000-0300-000005000000}"/>
  </hyperlinks>
  <pageMargins left="0.39374999999999999" right="0.39374999999999999" top="0.39374999999999999" bottom="0.39374999999999999" header="0" footer="0"/>
  <pageSetup paperSize="9" scale="84" fitToHeight="100" orientation="landscape" blackAndWhite="1" r:id="rId7"/>
  <headerFooter>
    <oddFooter>&amp;CStrana &amp;P z &amp;N</oddFooter>
  </headerFooter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19"/>
  <sheetViews>
    <sheetView workbookViewId="0"/>
  </sheetViews>
  <sheetFormatPr defaultRowHeight="11.25" x14ac:dyDescent="0.2"/>
  <cols>
    <col min="1" max="1" width="8.33203125" style="171" customWidth="1"/>
    <col min="2" max="2" width="1.6640625" style="171" customWidth="1"/>
    <col min="3" max="4" width="5" style="171" customWidth="1"/>
    <col min="5" max="5" width="11.6640625" style="171" customWidth="1"/>
    <col min="6" max="6" width="9.1640625" style="171" customWidth="1"/>
    <col min="7" max="7" width="5" style="171" customWidth="1"/>
    <col min="8" max="8" width="77.83203125" style="171" customWidth="1"/>
    <col min="9" max="10" width="20" style="171" customWidth="1"/>
    <col min="11" max="11" width="1.6640625" style="171" customWidth="1"/>
  </cols>
  <sheetData>
    <row r="1" spans="2:11" customFormat="1" ht="37.5" customHeight="1" x14ac:dyDescent="0.2"/>
    <row r="2" spans="2:11" customFormat="1" ht="7.5" customHeight="1" x14ac:dyDescent="0.2">
      <c r="B2" s="172"/>
      <c r="C2" s="173"/>
      <c r="D2" s="173"/>
      <c r="E2" s="173"/>
      <c r="F2" s="173"/>
      <c r="G2" s="173"/>
      <c r="H2" s="173"/>
      <c r="I2" s="173"/>
      <c r="J2" s="173"/>
      <c r="K2" s="174"/>
    </row>
    <row r="3" spans="2:11" s="14" customFormat="1" ht="45" customHeight="1" x14ac:dyDescent="0.2">
      <c r="B3" s="175"/>
      <c r="C3" s="299" t="s">
        <v>415</v>
      </c>
      <c r="D3" s="299"/>
      <c r="E3" s="299"/>
      <c r="F3" s="299"/>
      <c r="G3" s="299"/>
      <c r="H3" s="299"/>
      <c r="I3" s="299"/>
      <c r="J3" s="299"/>
      <c r="K3" s="176"/>
    </row>
    <row r="4" spans="2:11" customFormat="1" ht="25.5" customHeight="1" x14ac:dyDescent="0.3">
      <c r="B4" s="177"/>
      <c r="C4" s="304" t="s">
        <v>416</v>
      </c>
      <c r="D4" s="304"/>
      <c r="E4" s="304"/>
      <c r="F4" s="304"/>
      <c r="G4" s="304"/>
      <c r="H4" s="304"/>
      <c r="I4" s="304"/>
      <c r="J4" s="304"/>
      <c r="K4" s="178"/>
    </row>
    <row r="5" spans="2:11" customFormat="1" ht="5.25" customHeight="1" x14ac:dyDescent="0.2">
      <c r="B5" s="177"/>
      <c r="C5" s="179"/>
      <c r="D5" s="179"/>
      <c r="E5" s="179"/>
      <c r="F5" s="179"/>
      <c r="G5" s="179"/>
      <c r="H5" s="179"/>
      <c r="I5" s="179"/>
      <c r="J5" s="179"/>
      <c r="K5" s="178"/>
    </row>
    <row r="6" spans="2:11" customFormat="1" ht="15" customHeight="1" x14ac:dyDescent="0.2">
      <c r="B6" s="177"/>
      <c r="C6" s="303" t="s">
        <v>417</v>
      </c>
      <c r="D6" s="303"/>
      <c r="E6" s="303"/>
      <c r="F6" s="303"/>
      <c r="G6" s="303"/>
      <c r="H6" s="303"/>
      <c r="I6" s="303"/>
      <c r="J6" s="303"/>
      <c r="K6" s="178"/>
    </row>
    <row r="7" spans="2:11" customFormat="1" ht="15" customHeight="1" x14ac:dyDescent="0.2">
      <c r="B7" s="181"/>
      <c r="C7" s="303" t="s">
        <v>418</v>
      </c>
      <c r="D7" s="303"/>
      <c r="E7" s="303"/>
      <c r="F7" s="303"/>
      <c r="G7" s="303"/>
      <c r="H7" s="303"/>
      <c r="I7" s="303"/>
      <c r="J7" s="303"/>
      <c r="K7" s="178"/>
    </row>
    <row r="8" spans="2:11" customFormat="1" ht="12.75" customHeight="1" x14ac:dyDescent="0.2">
      <c r="B8" s="181"/>
      <c r="C8" s="180"/>
      <c r="D8" s="180"/>
      <c r="E8" s="180"/>
      <c r="F8" s="180"/>
      <c r="G8" s="180"/>
      <c r="H8" s="180"/>
      <c r="I8" s="180"/>
      <c r="J8" s="180"/>
      <c r="K8" s="178"/>
    </row>
    <row r="9" spans="2:11" customFormat="1" ht="15" customHeight="1" x14ac:dyDescent="0.2">
      <c r="B9" s="181"/>
      <c r="C9" s="303" t="s">
        <v>419</v>
      </c>
      <c r="D9" s="303"/>
      <c r="E9" s="303"/>
      <c r="F9" s="303"/>
      <c r="G9" s="303"/>
      <c r="H9" s="303"/>
      <c r="I9" s="303"/>
      <c r="J9" s="303"/>
      <c r="K9" s="178"/>
    </row>
    <row r="10" spans="2:11" customFormat="1" ht="15" customHeight="1" x14ac:dyDescent="0.2">
      <c r="B10" s="181"/>
      <c r="C10" s="180"/>
      <c r="D10" s="303" t="s">
        <v>420</v>
      </c>
      <c r="E10" s="303"/>
      <c r="F10" s="303"/>
      <c r="G10" s="303"/>
      <c r="H10" s="303"/>
      <c r="I10" s="303"/>
      <c r="J10" s="303"/>
      <c r="K10" s="178"/>
    </row>
    <row r="11" spans="2:11" customFormat="1" ht="15" customHeight="1" x14ac:dyDescent="0.2">
      <c r="B11" s="181"/>
      <c r="C11" s="182"/>
      <c r="D11" s="303" t="s">
        <v>421</v>
      </c>
      <c r="E11" s="303"/>
      <c r="F11" s="303"/>
      <c r="G11" s="303"/>
      <c r="H11" s="303"/>
      <c r="I11" s="303"/>
      <c r="J11" s="303"/>
      <c r="K11" s="178"/>
    </row>
    <row r="12" spans="2:11" customFormat="1" ht="15" customHeight="1" x14ac:dyDescent="0.2">
      <c r="B12" s="181"/>
      <c r="C12" s="182"/>
      <c r="D12" s="180"/>
      <c r="E12" s="180"/>
      <c r="F12" s="180"/>
      <c r="G12" s="180"/>
      <c r="H12" s="180"/>
      <c r="I12" s="180"/>
      <c r="J12" s="180"/>
      <c r="K12" s="178"/>
    </row>
    <row r="13" spans="2:11" customFormat="1" ht="15" customHeight="1" x14ac:dyDescent="0.2">
      <c r="B13" s="181"/>
      <c r="C13" s="182"/>
      <c r="D13" s="183" t="s">
        <v>422</v>
      </c>
      <c r="E13" s="180"/>
      <c r="F13" s="180"/>
      <c r="G13" s="180"/>
      <c r="H13" s="180"/>
      <c r="I13" s="180"/>
      <c r="J13" s="180"/>
      <c r="K13" s="178"/>
    </row>
    <row r="14" spans="2:11" customFormat="1" ht="12.75" customHeight="1" x14ac:dyDescent="0.2">
      <c r="B14" s="181"/>
      <c r="C14" s="182"/>
      <c r="D14" s="182"/>
      <c r="E14" s="182"/>
      <c r="F14" s="182"/>
      <c r="G14" s="182"/>
      <c r="H14" s="182"/>
      <c r="I14" s="182"/>
      <c r="J14" s="182"/>
      <c r="K14" s="178"/>
    </row>
    <row r="15" spans="2:11" customFormat="1" ht="15" customHeight="1" x14ac:dyDescent="0.2">
      <c r="B15" s="181"/>
      <c r="C15" s="182"/>
      <c r="D15" s="303" t="s">
        <v>423</v>
      </c>
      <c r="E15" s="303"/>
      <c r="F15" s="303"/>
      <c r="G15" s="303"/>
      <c r="H15" s="303"/>
      <c r="I15" s="303"/>
      <c r="J15" s="303"/>
      <c r="K15" s="178"/>
    </row>
    <row r="16" spans="2:11" customFormat="1" ht="15" customHeight="1" x14ac:dyDescent="0.2">
      <c r="B16" s="181"/>
      <c r="C16" s="182"/>
      <c r="D16" s="303" t="s">
        <v>424</v>
      </c>
      <c r="E16" s="303"/>
      <c r="F16" s="303"/>
      <c r="G16" s="303"/>
      <c r="H16" s="303"/>
      <c r="I16" s="303"/>
      <c r="J16" s="303"/>
      <c r="K16" s="178"/>
    </row>
    <row r="17" spans="2:11" customFormat="1" ht="15" customHeight="1" x14ac:dyDescent="0.2">
      <c r="B17" s="181"/>
      <c r="C17" s="182"/>
      <c r="D17" s="303" t="s">
        <v>425</v>
      </c>
      <c r="E17" s="303"/>
      <c r="F17" s="303"/>
      <c r="G17" s="303"/>
      <c r="H17" s="303"/>
      <c r="I17" s="303"/>
      <c r="J17" s="303"/>
      <c r="K17" s="178"/>
    </row>
    <row r="18" spans="2:11" customFormat="1" ht="15" customHeight="1" x14ac:dyDescent="0.2">
      <c r="B18" s="181"/>
      <c r="C18" s="182"/>
      <c r="D18" s="182"/>
      <c r="E18" s="184" t="s">
        <v>83</v>
      </c>
      <c r="F18" s="303" t="s">
        <v>426</v>
      </c>
      <c r="G18" s="303"/>
      <c r="H18" s="303"/>
      <c r="I18" s="303"/>
      <c r="J18" s="303"/>
      <c r="K18" s="178"/>
    </row>
    <row r="19" spans="2:11" customFormat="1" ht="15" customHeight="1" x14ac:dyDescent="0.2">
      <c r="B19" s="181"/>
      <c r="C19" s="182"/>
      <c r="D19" s="182"/>
      <c r="E19" s="184" t="s">
        <v>427</v>
      </c>
      <c r="F19" s="303" t="s">
        <v>428</v>
      </c>
      <c r="G19" s="303"/>
      <c r="H19" s="303"/>
      <c r="I19" s="303"/>
      <c r="J19" s="303"/>
      <c r="K19" s="178"/>
    </row>
    <row r="20" spans="2:11" customFormat="1" ht="15" customHeight="1" x14ac:dyDescent="0.2">
      <c r="B20" s="181"/>
      <c r="C20" s="182"/>
      <c r="D20" s="182"/>
      <c r="E20" s="184" t="s">
        <v>429</v>
      </c>
      <c r="F20" s="303" t="s">
        <v>430</v>
      </c>
      <c r="G20" s="303"/>
      <c r="H20" s="303"/>
      <c r="I20" s="303"/>
      <c r="J20" s="303"/>
      <c r="K20" s="178"/>
    </row>
    <row r="21" spans="2:11" customFormat="1" ht="15" customHeight="1" x14ac:dyDescent="0.2">
      <c r="B21" s="181"/>
      <c r="C21" s="182"/>
      <c r="D21" s="182"/>
      <c r="E21" s="184" t="s">
        <v>90</v>
      </c>
      <c r="F21" s="303" t="s">
        <v>91</v>
      </c>
      <c r="G21" s="303"/>
      <c r="H21" s="303"/>
      <c r="I21" s="303"/>
      <c r="J21" s="303"/>
      <c r="K21" s="178"/>
    </row>
    <row r="22" spans="2:11" customFormat="1" ht="15" customHeight="1" x14ac:dyDescent="0.2">
      <c r="B22" s="181"/>
      <c r="C22" s="182"/>
      <c r="D22" s="182"/>
      <c r="E22" s="184" t="s">
        <v>431</v>
      </c>
      <c r="F22" s="303" t="s">
        <v>432</v>
      </c>
      <c r="G22" s="303"/>
      <c r="H22" s="303"/>
      <c r="I22" s="303"/>
      <c r="J22" s="303"/>
      <c r="K22" s="178"/>
    </row>
    <row r="23" spans="2:11" customFormat="1" ht="15" customHeight="1" x14ac:dyDescent="0.2">
      <c r="B23" s="181"/>
      <c r="C23" s="182"/>
      <c r="D23" s="182"/>
      <c r="E23" s="184" t="s">
        <v>433</v>
      </c>
      <c r="F23" s="303" t="s">
        <v>434</v>
      </c>
      <c r="G23" s="303"/>
      <c r="H23" s="303"/>
      <c r="I23" s="303"/>
      <c r="J23" s="303"/>
      <c r="K23" s="178"/>
    </row>
    <row r="24" spans="2:11" customFormat="1" ht="12.75" customHeight="1" x14ac:dyDescent="0.2">
      <c r="B24" s="181"/>
      <c r="C24" s="182"/>
      <c r="D24" s="182"/>
      <c r="E24" s="182"/>
      <c r="F24" s="182"/>
      <c r="G24" s="182"/>
      <c r="H24" s="182"/>
      <c r="I24" s="182"/>
      <c r="J24" s="182"/>
      <c r="K24" s="178"/>
    </row>
    <row r="25" spans="2:11" customFormat="1" ht="15" customHeight="1" x14ac:dyDescent="0.2">
      <c r="B25" s="181"/>
      <c r="C25" s="303" t="s">
        <v>435</v>
      </c>
      <c r="D25" s="303"/>
      <c r="E25" s="303"/>
      <c r="F25" s="303"/>
      <c r="G25" s="303"/>
      <c r="H25" s="303"/>
      <c r="I25" s="303"/>
      <c r="J25" s="303"/>
      <c r="K25" s="178"/>
    </row>
    <row r="26" spans="2:11" customFormat="1" ht="15" customHeight="1" x14ac:dyDescent="0.2">
      <c r="B26" s="181"/>
      <c r="C26" s="303" t="s">
        <v>436</v>
      </c>
      <c r="D26" s="303"/>
      <c r="E26" s="303"/>
      <c r="F26" s="303"/>
      <c r="G26" s="303"/>
      <c r="H26" s="303"/>
      <c r="I26" s="303"/>
      <c r="J26" s="303"/>
      <c r="K26" s="178"/>
    </row>
    <row r="27" spans="2:11" customFormat="1" ht="15" customHeight="1" x14ac:dyDescent="0.2">
      <c r="B27" s="181"/>
      <c r="C27" s="180"/>
      <c r="D27" s="303" t="s">
        <v>437</v>
      </c>
      <c r="E27" s="303"/>
      <c r="F27" s="303"/>
      <c r="G27" s="303"/>
      <c r="H27" s="303"/>
      <c r="I27" s="303"/>
      <c r="J27" s="303"/>
      <c r="K27" s="178"/>
    </row>
    <row r="28" spans="2:11" customFormat="1" ht="15" customHeight="1" x14ac:dyDescent="0.2">
      <c r="B28" s="181"/>
      <c r="C28" s="182"/>
      <c r="D28" s="303" t="s">
        <v>438</v>
      </c>
      <c r="E28" s="303"/>
      <c r="F28" s="303"/>
      <c r="G28" s="303"/>
      <c r="H28" s="303"/>
      <c r="I28" s="303"/>
      <c r="J28" s="303"/>
      <c r="K28" s="178"/>
    </row>
    <row r="29" spans="2:11" customFormat="1" ht="12.75" customHeight="1" x14ac:dyDescent="0.2">
      <c r="B29" s="181"/>
      <c r="C29" s="182"/>
      <c r="D29" s="182"/>
      <c r="E29" s="182"/>
      <c r="F29" s="182"/>
      <c r="G29" s="182"/>
      <c r="H29" s="182"/>
      <c r="I29" s="182"/>
      <c r="J29" s="182"/>
      <c r="K29" s="178"/>
    </row>
    <row r="30" spans="2:11" customFormat="1" ht="15" customHeight="1" x14ac:dyDescent="0.2">
      <c r="B30" s="181"/>
      <c r="C30" s="182"/>
      <c r="D30" s="303" t="s">
        <v>439</v>
      </c>
      <c r="E30" s="303"/>
      <c r="F30" s="303"/>
      <c r="G30" s="303"/>
      <c r="H30" s="303"/>
      <c r="I30" s="303"/>
      <c r="J30" s="303"/>
      <c r="K30" s="178"/>
    </row>
    <row r="31" spans="2:11" customFormat="1" ht="15" customHeight="1" x14ac:dyDescent="0.2">
      <c r="B31" s="181"/>
      <c r="C31" s="182"/>
      <c r="D31" s="303" t="s">
        <v>440</v>
      </c>
      <c r="E31" s="303"/>
      <c r="F31" s="303"/>
      <c r="G31" s="303"/>
      <c r="H31" s="303"/>
      <c r="I31" s="303"/>
      <c r="J31" s="303"/>
      <c r="K31" s="178"/>
    </row>
    <row r="32" spans="2:11" customFormat="1" ht="12.75" customHeight="1" x14ac:dyDescent="0.2">
      <c r="B32" s="181"/>
      <c r="C32" s="182"/>
      <c r="D32" s="182"/>
      <c r="E32" s="182"/>
      <c r="F32" s="182"/>
      <c r="G32" s="182"/>
      <c r="H32" s="182"/>
      <c r="I32" s="182"/>
      <c r="J32" s="182"/>
      <c r="K32" s="178"/>
    </row>
    <row r="33" spans="2:11" customFormat="1" ht="15" customHeight="1" x14ac:dyDescent="0.2">
      <c r="B33" s="181"/>
      <c r="C33" s="182"/>
      <c r="D33" s="303" t="s">
        <v>441</v>
      </c>
      <c r="E33" s="303"/>
      <c r="F33" s="303"/>
      <c r="G33" s="303"/>
      <c r="H33" s="303"/>
      <c r="I33" s="303"/>
      <c r="J33" s="303"/>
      <c r="K33" s="178"/>
    </row>
    <row r="34" spans="2:11" customFormat="1" ht="15" customHeight="1" x14ac:dyDescent="0.2">
      <c r="B34" s="181"/>
      <c r="C34" s="182"/>
      <c r="D34" s="303" t="s">
        <v>442</v>
      </c>
      <c r="E34" s="303"/>
      <c r="F34" s="303"/>
      <c r="G34" s="303"/>
      <c r="H34" s="303"/>
      <c r="I34" s="303"/>
      <c r="J34" s="303"/>
      <c r="K34" s="178"/>
    </row>
    <row r="35" spans="2:11" customFormat="1" ht="15" customHeight="1" x14ac:dyDescent="0.2">
      <c r="B35" s="181"/>
      <c r="C35" s="182"/>
      <c r="D35" s="303" t="s">
        <v>443</v>
      </c>
      <c r="E35" s="303"/>
      <c r="F35" s="303"/>
      <c r="G35" s="303"/>
      <c r="H35" s="303"/>
      <c r="I35" s="303"/>
      <c r="J35" s="303"/>
      <c r="K35" s="178"/>
    </row>
    <row r="36" spans="2:11" customFormat="1" ht="15" customHeight="1" x14ac:dyDescent="0.2">
      <c r="B36" s="181"/>
      <c r="C36" s="182"/>
      <c r="D36" s="180"/>
      <c r="E36" s="183" t="s">
        <v>106</v>
      </c>
      <c r="F36" s="180"/>
      <c r="G36" s="303" t="s">
        <v>444</v>
      </c>
      <c r="H36" s="303"/>
      <c r="I36" s="303"/>
      <c r="J36" s="303"/>
      <c r="K36" s="178"/>
    </row>
    <row r="37" spans="2:11" customFormat="1" ht="30.75" customHeight="1" x14ac:dyDescent="0.2">
      <c r="B37" s="181"/>
      <c r="C37" s="182"/>
      <c r="D37" s="180"/>
      <c r="E37" s="183" t="s">
        <v>445</v>
      </c>
      <c r="F37" s="180"/>
      <c r="G37" s="303" t="s">
        <v>446</v>
      </c>
      <c r="H37" s="303"/>
      <c r="I37" s="303"/>
      <c r="J37" s="303"/>
      <c r="K37" s="178"/>
    </row>
    <row r="38" spans="2:11" customFormat="1" ht="15" customHeight="1" x14ac:dyDescent="0.2">
      <c r="B38" s="181"/>
      <c r="C38" s="182"/>
      <c r="D38" s="180"/>
      <c r="E38" s="183" t="s">
        <v>57</v>
      </c>
      <c r="F38" s="180"/>
      <c r="G38" s="303" t="s">
        <v>447</v>
      </c>
      <c r="H38" s="303"/>
      <c r="I38" s="303"/>
      <c r="J38" s="303"/>
      <c r="K38" s="178"/>
    </row>
    <row r="39" spans="2:11" customFormat="1" ht="15" customHeight="1" x14ac:dyDescent="0.2">
      <c r="B39" s="181"/>
      <c r="C39" s="182"/>
      <c r="D39" s="180"/>
      <c r="E39" s="183" t="s">
        <v>58</v>
      </c>
      <c r="F39" s="180"/>
      <c r="G39" s="303" t="s">
        <v>448</v>
      </c>
      <c r="H39" s="303"/>
      <c r="I39" s="303"/>
      <c r="J39" s="303"/>
      <c r="K39" s="178"/>
    </row>
    <row r="40" spans="2:11" customFormat="1" ht="15" customHeight="1" x14ac:dyDescent="0.2">
      <c r="B40" s="181"/>
      <c r="C40" s="182"/>
      <c r="D40" s="180"/>
      <c r="E40" s="183" t="s">
        <v>107</v>
      </c>
      <c r="F40" s="180"/>
      <c r="G40" s="303" t="s">
        <v>449</v>
      </c>
      <c r="H40" s="303"/>
      <c r="I40" s="303"/>
      <c r="J40" s="303"/>
      <c r="K40" s="178"/>
    </row>
    <row r="41" spans="2:11" customFormat="1" ht="15" customHeight="1" x14ac:dyDescent="0.2">
      <c r="B41" s="181"/>
      <c r="C41" s="182"/>
      <c r="D41" s="180"/>
      <c r="E41" s="183" t="s">
        <v>108</v>
      </c>
      <c r="F41" s="180"/>
      <c r="G41" s="303" t="s">
        <v>450</v>
      </c>
      <c r="H41" s="303"/>
      <c r="I41" s="303"/>
      <c r="J41" s="303"/>
      <c r="K41" s="178"/>
    </row>
    <row r="42" spans="2:11" customFormat="1" ht="15" customHeight="1" x14ac:dyDescent="0.2">
      <c r="B42" s="181"/>
      <c r="C42" s="182"/>
      <c r="D42" s="180"/>
      <c r="E42" s="183" t="s">
        <v>451</v>
      </c>
      <c r="F42" s="180"/>
      <c r="G42" s="303" t="s">
        <v>452</v>
      </c>
      <c r="H42" s="303"/>
      <c r="I42" s="303"/>
      <c r="J42" s="303"/>
      <c r="K42" s="178"/>
    </row>
    <row r="43" spans="2:11" customFormat="1" ht="15" customHeight="1" x14ac:dyDescent="0.2">
      <c r="B43" s="181"/>
      <c r="C43" s="182"/>
      <c r="D43" s="180"/>
      <c r="E43" s="183"/>
      <c r="F43" s="180"/>
      <c r="G43" s="303" t="s">
        <v>453</v>
      </c>
      <c r="H43" s="303"/>
      <c r="I43" s="303"/>
      <c r="J43" s="303"/>
      <c r="K43" s="178"/>
    </row>
    <row r="44" spans="2:11" customFormat="1" ht="15" customHeight="1" x14ac:dyDescent="0.2">
      <c r="B44" s="181"/>
      <c r="C44" s="182"/>
      <c r="D44" s="180"/>
      <c r="E44" s="183" t="s">
        <v>454</v>
      </c>
      <c r="F44" s="180"/>
      <c r="G44" s="303" t="s">
        <v>455</v>
      </c>
      <c r="H44" s="303"/>
      <c r="I44" s="303"/>
      <c r="J44" s="303"/>
      <c r="K44" s="178"/>
    </row>
    <row r="45" spans="2:11" customFormat="1" ht="15" customHeight="1" x14ac:dyDescent="0.2">
      <c r="B45" s="181"/>
      <c r="C45" s="182"/>
      <c r="D45" s="180"/>
      <c r="E45" s="183" t="s">
        <v>110</v>
      </c>
      <c r="F45" s="180"/>
      <c r="G45" s="303" t="s">
        <v>456</v>
      </c>
      <c r="H45" s="303"/>
      <c r="I45" s="303"/>
      <c r="J45" s="303"/>
      <c r="K45" s="178"/>
    </row>
    <row r="46" spans="2:11" customFormat="1" ht="12.75" customHeight="1" x14ac:dyDescent="0.2">
      <c r="B46" s="181"/>
      <c r="C46" s="182"/>
      <c r="D46" s="180"/>
      <c r="E46" s="180"/>
      <c r="F46" s="180"/>
      <c r="G46" s="180"/>
      <c r="H46" s="180"/>
      <c r="I46" s="180"/>
      <c r="J46" s="180"/>
      <c r="K46" s="178"/>
    </row>
    <row r="47" spans="2:11" customFormat="1" ht="15" customHeight="1" x14ac:dyDescent="0.2">
      <c r="B47" s="181"/>
      <c r="C47" s="182"/>
      <c r="D47" s="303" t="s">
        <v>457</v>
      </c>
      <c r="E47" s="303"/>
      <c r="F47" s="303"/>
      <c r="G47" s="303"/>
      <c r="H47" s="303"/>
      <c r="I47" s="303"/>
      <c r="J47" s="303"/>
      <c r="K47" s="178"/>
    </row>
    <row r="48" spans="2:11" customFormat="1" ht="15" customHeight="1" x14ac:dyDescent="0.2">
      <c r="B48" s="181"/>
      <c r="C48" s="182"/>
      <c r="D48" s="182"/>
      <c r="E48" s="303" t="s">
        <v>458</v>
      </c>
      <c r="F48" s="303"/>
      <c r="G48" s="303"/>
      <c r="H48" s="303"/>
      <c r="I48" s="303"/>
      <c r="J48" s="303"/>
      <c r="K48" s="178"/>
    </row>
    <row r="49" spans="2:11" customFormat="1" ht="15" customHeight="1" x14ac:dyDescent="0.2">
      <c r="B49" s="181"/>
      <c r="C49" s="182"/>
      <c r="D49" s="182"/>
      <c r="E49" s="303" t="s">
        <v>459</v>
      </c>
      <c r="F49" s="303"/>
      <c r="G49" s="303"/>
      <c r="H49" s="303"/>
      <c r="I49" s="303"/>
      <c r="J49" s="303"/>
      <c r="K49" s="178"/>
    </row>
    <row r="50" spans="2:11" customFormat="1" ht="15" customHeight="1" x14ac:dyDescent="0.2">
      <c r="B50" s="181"/>
      <c r="C50" s="182"/>
      <c r="D50" s="182"/>
      <c r="E50" s="303" t="s">
        <v>460</v>
      </c>
      <c r="F50" s="303"/>
      <c r="G50" s="303"/>
      <c r="H50" s="303"/>
      <c r="I50" s="303"/>
      <c r="J50" s="303"/>
      <c r="K50" s="178"/>
    </row>
    <row r="51" spans="2:11" customFormat="1" ht="15" customHeight="1" x14ac:dyDescent="0.2">
      <c r="B51" s="181"/>
      <c r="C51" s="182"/>
      <c r="D51" s="303" t="s">
        <v>461</v>
      </c>
      <c r="E51" s="303"/>
      <c r="F51" s="303"/>
      <c r="G51" s="303"/>
      <c r="H51" s="303"/>
      <c r="I51" s="303"/>
      <c r="J51" s="303"/>
      <c r="K51" s="178"/>
    </row>
    <row r="52" spans="2:11" customFormat="1" ht="25.5" customHeight="1" x14ac:dyDescent="0.3">
      <c r="B52" s="177"/>
      <c r="C52" s="304" t="s">
        <v>462</v>
      </c>
      <c r="D52" s="304"/>
      <c r="E52" s="304"/>
      <c r="F52" s="304"/>
      <c r="G52" s="304"/>
      <c r="H52" s="304"/>
      <c r="I52" s="304"/>
      <c r="J52" s="304"/>
      <c r="K52" s="178"/>
    </row>
    <row r="53" spans="2:11" customFormat="1" ht="5.25" customHeight="1" x14ac:dyDescent="0.2">
      <c r="B53" s="177"/>
      <c r="C53" s="179"/>
      <c r="D53" s="179"/>
      <c r="E53" s="179"/>
      <c r="F53" s="179"/>
      <c r="G53" s="179"/>
      <c r="H53" s="179"/>
      <c r="I53" s="179"/>
      <c r="J53" s="179"/>
      <c r="K53" s="178"/>
    </row>
    <row r="54" spans="2:11" customFormat="1" ht="15" customHeight="1" x14ac:dyDescent="0.2">
      <c r="B54" s="177"/>
      <c r="C54" s="303" t="s">
        <v>463</v>
      </c>
      <c r="D54" s="303"/>
      <c r="E54" s="303"/>
      <c r="F54" s="303"/>
      <c r="G54" s="303"/>
      <c r="H54" s="303"/>
      <c r="I54" s="303"/>
      <c r="J54" s="303"/>
      <c r="K54" s="178"/>
    </row>
    <row r="55" spans="2:11" customFormat="1" ht="15" customHeight="1" x14ac:dyDescent="0.2">
      <c r="B55" s="177"/>
      <c r="C55" s="303" t="s">
        <v>464</v>
      </c>
      <c r="D55" s="303"/>
      <c r="E55" s="303"/>
      <c r="F55" s="303"/>
      <c r="G55" s="303"/>
      <c r="H55" s="303"/>
      <c r="I55" s="303"/>
      <c r="J55" s="303"/>
      <c r="K55" s="178"/>
    </row>
    <row r="56" spans="2:11" customFormat="1" ht="12.75" customHeight="1" x14ac:dyDescent="0.2">
      <c r="B56" s="177"/>
      <c r="C56" s="180"/>
      <c r="D56" s="180"/>
      <c r="E56" s="180"/>
      <c r="F56" s="180"/>
      <c r="G56" s="180"/>
      <c r="H56" s="180"/>
      <c r="I56" s="180"/>
      <c r="J56" s="180"/>
      <c r="K56" s="178"/>
    </row>
    <row r="57" spans="2:11" customFormat="1" ht="15" customHeight="1" x14ac:dyDescent="0.2">
      <c r="B57" s="177"/>
      <c r="C57" s="303" t="s">
        <v>465</v>
      </c>
      <c r="D57" s="303"/>
      <c r="E57" s="303"/>
      <c r="F57" s="303"/>
      <c r="G57" s="303"/>
      <c r="H57" s="303"/>
      <c r="I57" s="303"/>
      <c r="J57" s="303"/>
      <c r="K57" s="178"/>
    </row>
    <row r="58" spans="2:11" customFormat="1" ht="15" customHeight="1" x14ac:dyDescent="0.2">
      <c r="B58" s="177"/>
      <c r="C58" s="182"/>
      <c r="D58" s="303" t="s">
        <v>466</v>
      </c>
      <c r="E58" s="303"/>
      <c r="F58" s="303"/>
      <c r="G58" s="303"/>
      <c r="H58" s="303"/>
      <c r="I58" s="303"/>
      <c r="J58" s="303"/>
      <c r="K58" s="178"/>
    </row>
    <row r="59" spans="2:11" customFormat="1" ht="15" customHeight="1" x14ac:dyDescent="0.2">
      <c r="B59" s="177"/>
      <c r="C59" s="182"/>
      <c r="D59" s="303" t="s">
        <v>467</v>
      </c>
      <c r="E59" s="303"/>
      <c r="F59" s="303"/>
      <c r="G59" s="303"/>
      <c r="H59" s="303"/>
      <c r="I59" s="303"/>
      <c r="J59" s="303"/>
      <c r="K59" s="178"/>
    </row>
    <row r="60" spans="2:11" customFormat="1" ht="15" customHeight="1" x14ac:dyDescent="0.2">
      <c r="B60" s="177"/>
      <c r="C60" s="182"/>
      <c r="D60" s="303" t="s">
        <v>468</v>
      </c>
      <c r="E60" s="303"/>
      <c r="F60" s="303"/>
      <c r="G60" s="303"/>
      <c r="H60" s="303"/>
      <c r="I60" s="303"/>
      <c r="J60" s="303"/>
      <c r="K60" s="178"/>
    </row>
    <row r="61" spans="2:11" customFormat="1" ht="15" customHeight="1" x14ac:dyDescent="0.2">
      <c r="B61" s="177"/>
      <c r="C61" s="182"/>
      <c r="D61" s="303" t="s">
        <v>469</v>
      </c>
      <c r="E61" s="303"/>
      <c r="F61" s="303"/>
      <c r="G61" s="303"/>
      <c r="H61" s="303"/>
      <c r="I61" s="303"/>
      <c r="J61" s="303"/>
      <c r="K61" s="178"/>
    </row>
    <row r="62" spans="2:11" customFormat="1" ht="15" customHeight="1" x14ac:dyDescent="0.2">
      <c r="B62" s="177"/>
      <c r="C62" s="182"/>
      <c r="D62" s="302" t="s">
        <v>470</v>
      </c>
      <c r="E62" s="302"/>
      <c r="F62" s="302"/>
      <c r="G62" s="302"/>
      <c r="H62" s="302"/>
      <c r="I62" s="302"/>
      <c r="J62" s="302"/>
      <c r="K62" s="178"/>
    </row>
    <row r="63" spans="2:11" customFormat="1" ht="15" customHeight="1" x14ac:dyDescent="0.2">
      <c r="B63" s="177"/>
      <c r="C63" s="182"/>
      <c r="D63" s="303" t="s">
        <v>471</v>
      </c>
      <c r="E63" s="303"/>
      <c r="F63" s="303"/>
      <c r="G63" s="303"/>
      <c r="H63" s="303"/>
      <c r="I63" s="303"/>
      <c r="J63" s="303"/>
      <c r="K63" s="178"/>
    </row>
    <row r="64" spans="2:11" customFormat="1" ht="12.75" customHeight="1" x14ac:dyDescent="0.2">
      <c r="B64" s="177"/>
      <c r="C64" s="182"/>
      <c r="D64" s="182"/>
      <c r="E64" s="185"/>
      <c r="F64" s="182"/>
      <c r="G64" s="182"/>
      <c r="H64" s="182"/>
      <c r="I64" s="182"/>
      <c r="J64" s="182"/>
      <c r="K64" s="178"/>
    </row>
    <row r="65" spans="2:11" customFormat="1" ht="15" customHeight="1" x14ac:dyDescent="0.2">
      <c r="B65" s="177"/>
      <c r="C65" s="182"/>
      <c r="D65" s="303" t="s">
        <v>472</v>
      </c>
      <c r="E65" s="303"/>
      <c r="F65" s="303"/>
      <c r="G65" s="303"/>
      <c r="H65" s="303"/>
      <c r="I65" s="303"/>
      <c r="J65" s="303"/>
      <c r="K65" s="178"/>
    </row>
    <row r="66" spans="2:11" customFormat="1" ht="15" customHeight="1" x14ac:dyDescent="0.2">
      <c r="B66" s="177"/>
      <c r="C66" s="182"/>
      <c r="D66" s="302" t="s">
        <v>473</v>
      </c>
      <c r="E66" s="302"/>
      <c r="F66" s="302"/>
      <c r="G66" s="302"/>
      <c r="H66" s="302"/>
      <c r="I66" s="302"/>
      <c r="J66" s="302"/>
      <c r="K66" s="178"/>
    </row>
    <row r="67" spans="2:11" customFormat="1" ht="15" customHeight="1" x14ac:dyDescent="0.2">
      <c r="B67" s="177"/>
      <c r="C67" s="182"/>
      <c r="D67" s="303" t="s">
        <v>474</v>
      </c>
      <c r="E67" s="303"/>
      <c r="F67" s="303"/>
      <c r="G67" s="303"/>
      <c r="H67" s="303"/>
      <c r="I67" s="303"/>
      <c r="J67" s="303"/>
      <c r="K67" s="178"/>
    </row>
    <row r="68" spans="2:11" customFormat="1" ht="15" customHeight="1" x14ac:dyDescent="0.2">
      <c r="B68" s="177"/>
      <c r="C68" s="182"/>
      <c r="D68" s="303" t="s">
        <v>475</v>
      </c>
      <c r="E68" s="303"/>
      <c r="F68" s="303"/>
      <c r="G68" s="303"/>
      <c r="H68" s="303"/>
      <c r="I68" s="303"/>
      <c r="J68" s="303"/>
      <c r="K68" s="178"/>
    </row>
    <row r="69" spans="2:11" customFormat="1" ht="15" customHeight="1" x14ac:dyDescent="0.2">
      <c r="B69" s="177"/>
      <c r="C69" s="182"/>
      <c r="D69" s="303" t="s">
        <v>476</v>
      </c>
      <c r="E69" s="303"/>
      <c r="F69" s="303"/>
      <c r="G69" s="303"/>
      <c r="H69" s="303"/>
      <c r="I69" s="303"/>
      <c r="J69" s="303"/>
      <c r="K69" s="178"/>
    </row>
    <row r="70" spans="2:11" customFormat="1" ht="15" customHeight="1" x14ac:dyDescent="0.2">
      <c r="B70" s="177"/>
      <c r="C70" s="182"/>
      <c r="D70" s="303" t="s">
        <v>477</v>
      </c>
      <c r="E70" s="303"/>
      <c r="F70" s="303"/>
      <c r="G70" s="303"/>
      <c r="H70" s="303"/>
      <c r="I70" s="303"/>
      <c r="J70" s="303"/>
      <c r="K70" s="178"/>
    </row>
    <row r="71" spans="2:11" customFormat="1" ht="12.75" customHeight="1" x14ac:dyDescent="0.2">
      <c r="B71" s="186"/>
      <c r="C71" s="187"/>
      <c r="D71" s="187"/>
      <c r="E71" s="187"/>
      <c r="F71" s="187"/>
      <c r="G71" s="187"/>
      <c r="H71" s="187"/>
      <c r="I71" s="187"/>
      <c r="J71" s="187"/>
      <c r="K71" s="188"/>
    </row>
    <row r="72" spans="2:11" customFormat="1" ht="18.75" customHeight="1" x14ac:dyDescent="0.2">
      <c r="B72" s="189"/>
      <c r="C72" s="189"/>
      <c r="D72" s="189"/>
      <c r="E72" s="189"/>
      <c r="F72" s="189"/>
      <c r="G72" s="189"/>
      <c r="H72" s="189"/>
      <c r="I72" s="189"/>
      <c r="J72" s="189"/>
      <c r="K72" s="190"/>
    </row>
    <row r="73" spans="2:11" customFormat="1" ht="18.75" customHeight="1" x14ac:dyDescent="0.2">
      <c r="B73" s="190"/>
      <c r="C73" s="190"/>
      <c r="D73" s="190"/>
      <c r="E73" s="190"/>
      <c r="F73" s="190"/>
      <c r="G73" s="190"/>
      <c r="H73" s="190"/>
      <c r="I73" s="190"/>
      <c r="J73" s="190"/>
      <c r="K73" s="190"/>
    </row>
    <row r="74" spans="2:11" customFormat="1" ht="7.5" customHeight="1" x14ac:dyDescent="0.2">
      <c r="B74" s="191"/>
      <c r="C74" s="192"/>
      <c r="D74" s="192"/>
      <c r="E74" s="192"/>
      <c r="F74" s="192"/>
      <c r="G74" s="192"/>
      <c r="H74" s="192"/>
      <c r="I74" s="192"/>
      <c r="J74" s="192"/>
      <c r="K74" s="193"/>
    </row>
    <row r="75" spans="2:11" customFormat="1" ht="45" customHeight="1" x14ac:dyDescent="0.2">
      <c r="B75" s="194"/>
      <c r="C75" s="301" t="s">
        <v>478</v>
      </c>
      <c r="D75" s="301"/>
      <c r="E75" s="301"/>
      <c r="F75" s="301"/>
      <c r="G75" s="301"/>
      <c r="H75" s="301"/>
      <c r="I75" s="301"/>
      <c r="J75" s="301"/>
      <c r="K75" s="195"/>
    </row>
    <row r="76" spans="2:11" customFormat="1" ht="17.25" customHeight="1" x14ac:dyDescent="0.2">
      <c r="B76" s="194"/>
      <c r="C76" s="196" t="s">
        <v>479</v>
      </c>
      <c r="D76" s="196"/>
      <c r="E76" s="196"/>
      <c r="F76" s="196" t="s">
        <v>480</v>
      </c>
      <c r="G76" s="197"/>
      <c r="H76" s="196" t="s">
        <v>58</v>
      </c>
      <c r="I76" s="196" t="s">
        <v>61</v>
      </c>
      <c r="J76" s="196" t="s">
        <v>481</v>
      </c>
      <c r="K76" s="195"/>
    </row>
    <row r="77" spans="2:11" customFormat="1" ht="17.25" customHeight="1" x14ac:dyDescent="0.2">
      <c r="B77" s="194"/>
      <c r="C77" s="198" t="s">
        <v>482</v>
      </c>
      <c r="D77" s="198"/>
      <c r="E77" s="198"/>
      <c r="F77" s="199" t="s">
        <v>483</v>
      </c>
      <c r="G77" s="200"/>
      <c r="H77" s="198"/>
      <c r="I77" s="198"/>
      <c r="J77" s="198" t="s">
        <v>484</v>
      </c>
      <c r="K77" s="195"/>
    </row>
    <row r="78" spans="2:11" customFormat="1" ht="5.25" customHeight="1" x14ac:dyDescent="0.2">
      <c r="B78" s="194"/>
      <c r="C78" s="201"/>
      <c r="D78" s="201"/>
      <c r="E78" s="201"/>
      <c r="F78" s="201"/>
      <c r="G78" s="202"/>
      <c r="H78" s="201"/>
      <c r="I78" s="201"/>
      <c r="J78" s="201"/>
      <c r="K78" s="195"/>
    </row>
    <row r="79" spans="2:11" customFormat="1" ht="15" customHeight="1" x14ac:dyDescent="0.2">
      <c r="B79" s="194"/>
      <c r="C79" s="183" t="s">
        <v>57</v>
      </c>
      <c r="D79" s="203"/>
      <c r="E79" s="203"/>
      <c r="F79" s="204" t="s">
        <v>485</v>
      </c>
      <c r="G79" s="205"/>
      <c r="H79" s="183" t="s">
        <v>486</v>
      </c>
      <c r="I79" s="183" t="s">
        <v>487</v>
      </c>
      <c r="J79" s="183">
        <v>20</v>
      </c>
      <c r="K79" s="195"/>
    </row>
    <row r="80" spans="2:11" customFormat="1" ht="15" customHeight="1" x14ac:dyDescent="0.2">
      <c r="B80" s="194"/>
      <c r="C80" s="183" t="s">
        <v>488</v>
      </c>
      <c r="D80" s="183"/>
      <c r="E80" s="183"/>
      <c r="F80" s="204" t="s">
        <v>485</v>
      </c>
      <c r="G80" s="205"/>
      <c r="H80" s="183" t="s">
        <v>489</v>
      </c>
      <c r="I80" s="183" t="s">
        <v>487</v>
      </c>
      <c r="J80" s="183">
        <v>120</v>
      </c>
      <c r="K80" s="195"/>
    </row>
    <row r="81" spans="2:11" customFormat="1" ht="15" customHeight="1" x14ac:dyDescent="0.2">
      <c r="B81" s="206"/>
      <c r="C81" s="183" t="s">
        <v>490</v>
      </c>
      <c r="D81" s="183"/>
      <c r="E81" s="183"/>
      <c r="F81" s="204" t="s">
        <v>491</v>
      </c>
      <c r="G81" s="205"/>
      <c r="H81" s="183" t="s">
        <v>492</v>
      </c>
      <c r="I81" s="183" t="s">
        <v>487</v>
      </c>
      <c r="J81" s="183">
        <v>50</v>
      </c>
      <c r="K81" s="195"/>
    </row>
    <row r="82" spans="2:11" customFormat="1" ht="15" customHeight="1" x14ac:dyDescent="0.2">
      <c r="B82" s="206"/>
      <c r="C82" s="183" t="s">
        <v>493</v>
      </c>
      <c r="D82" s="183"/>
      <c r="E82" s="183"/>
      <c r="F82" s="204" t="s">
        <v>485</v>
      </c>
      <c r="G82" s="205"/>
      <c r="H82" s="183" t="s">
        <v>494</v>
      </c>
      <c r="I82" s="183" t="s">
        <v>495</v>
      </c>
      <c r="J82" s="183"/>
      <c r="K82" s="195"/>
    </row>
    <row r="83" spans="2:11" customFormat="1" ht="15" customHeight="1" x14ac:dyDescent="0.2">
      <c r="B83" s="206"/>
      <c r="C83" s="183" t="s">
        <v>496</v>
      </c>
      <c r="D83" s="183"/>
      <c r="E83" s="183"/>
      <c r="F83" s="204" t="s">
        <v>491</v>
      </c>
      <c r="G83" s="183"/>
      <c r="H83" s="183" t="s">
        <v>497</v>
      </c>
      <c r="I83" s="183" t="s">
        <v>487</v>
      </c>
      <c r="J83" s="183">
        <v>15</v>
      </c>
      <c r="K83" s="195"/>
    </row>
    <row r="84" spans="2:11" customFormat="1" ht="15" customHeight="1" x14ac:dyDescent="0.2">
      <c r="B84" s="206"/>
      <c r="C84" s="183" t="s">
        <v>498</v>
      </c>
      <c r="D84" s="183"/>
      <c r="E84" s="183"/>
      <c r="F84" s="204" t="s">
        <v>491</v>
      </c>
      <c r="G84" s="183"/>
      <c r="H84" s="183" t="s">
        <v>499</v>
      </c>
      <c r="I84" s="183" t="s">
        <v>487</v>
      </c>
      <c r="J84" s="183">
        <v>15</v>
      </c>
      <c r="K84" s="195"/>
    </row>
    <row r="85" spans="2:11" customFormat="1" ht="15" customHeight="1" x14ac:dyDescent="0.2">
      <c r="B85" s="206"/>
      <c r="C85" s="183" t="s">
        <v>500</v>
      </c>
      <c r="D85" s="183"/>
      <c r="E85" s="183"/>
      <c r="F85" s="204" t="s">
        <v>491</v>
      </c>
      <c r="G85" s="183"/>
      <c r="H85" s="183" t="s">
        <v>501</v>
      </c>
      <c r="I85" s="183" t="s">
        <v>487</v>
      </c>
      <c r="J85" s="183">
        <v>20</v>
      </c>
      <c r="K85" s="195"/>
    </row>
    <row r="86" spans="2:11" customFormat="1" ht="15" customHeight="1" x14ac:dyDescent="0.2">
      <c r="B86" s="206"/>
      <c r="C86" s="183" t="s">
        <v>502</v>
      </c>
      <c r="D86" s="183"/>
      <c r="E86" s="183"/>
      <c r="F86" s="204" t="s">
        <v>491</v>
      </c>
      <c r="G86" s="183"/>
      <c r="H86" s="183" t="s">
        <v>503</v>
      </c>
      <c r="I86" s="183" t="s">
        <v>487</v>
      </c>
      <c r="J86" s="183">
        <v>20</v>
      </c>
      <c r="K86" s="195"/>
    </row>
    <row r="87" spans="2:11" customFormat="1" ht="15" customHeight="1" x14ac:dyDescent="0.2">
      <c r="B87" s="206"/>
      <c r="C87" s="183" t="s">
        <v>504</v>
      </c>
      <c r="D87" s="183"/>
      <c r="E87" s="183"/>
      <c r="F87" s="204" t="s">
        <v>491</v>
      </c>
      <c r="G87" s="205"/>
      <c r="H87" s="183" t="s">
        <v>505</v>
      </c>
      <c r="I87" s="183" t="s">
        <v>487</v>
      </c>
      <c r="J87" s="183">
        <v>50</v>
      </c>
      <c r="K87" s="195"/>
    </row>
    <row r="88" spans="2:11" customFormat="1" ht="15" customHeight="1" x14ac:dyDescent="0.2">
      <c r="B88" s="206"/>
      <c r="C88" s="183" t="s">
        <v>506</v>
      </c>
      <c r="D88" s="183"/>
      <c r="E88" s="183"/>
      <c r="F88" s="204" t="s">
        <v>491</v>
      </c>
      <c r="G88" s="205"/>
      <c r="H88" s="183" t="s">
        <v>507</v>
      </c>
      <c r="I88" s="183" t="s">
        <v>487</v>
      </c>
      <c r="J88" s="183">
        <v>20</v>
      </c>
      <c r="K88" s="195"/>
    </row>
    <row r="89" spans="2:11" customFormat="1" ht="15" customHeight="1" x14ac:dyDescent="0.2">
      <c r="B89" s="206"/>
      <c r="C89" s="183" t="s">
        <v>508</v>
      </c>
      <c r="D89" s="183"/>
      <c r="E89" s="183"/>
      <c r="F89" s="204" t="s">
        <v>491</v>
      </c>
      <c r="G89" s="205"/>
      <c r="H89" s="183" t="s">
        <v>509</v>
      </c>
      <c r="I89" s="183" t="s">
        <v>487</v>
      </c>
      <c r="J89" s="183">
        <v>20</v>
      </c>
      <c r="K89" s="195"/>
    </row>
    <row r="90" spans="2:11" customFormat="1" ht="15" customHeight="1" x14ac:dyDescent="0.2">
      <c r="B90" s="206"/>
      <c r="C90" s="183" t="s">
        <v>510</v>
      </c>
      <c r="D90" s="183"/>
      <c r="E90" s="183"/>
      <c r="F90" s="204" t="s">
        <v>491</v>
      </c>
      <c r="G90" s="205"/>
      <c r="H90" s="183" t="s">
        <v>511</v>
      </c>
      <c r="I90" s="183" t="s">
        <v>487</v>
      </c>
      <c r="J90" s="183">
        <v>50</v>
      </c>
      <c r="K90" s="195"/>
    </row>
    <row r="91" spans="2:11" customFormat="1" ht="15" customHeight="1" x14ac:dyDescent="0.2">
      <c r="B91" s="206"/>
      <c r="C91" s="183" t="s">
        <v>512</v>
      </c>
      <c r="D91" s="183"/>
      <c r="E91" s="183"/>
      <c r="F91" s="204" t="s">
        <v>491</v>
      </c>
      <c r="G91" s="205"/>
      <c r="H91" s="183" t="s">
        <v>512</v>
      </c>
      <c r="I91" s="183" t="s">
        <v>487</v>
      </c>
      <c r="J91" s="183">
        <v>50</v>
      </c>
      <c r="K91" s="195"/>
    </row>
    <row r="92" spans="2:11" customFormat="1" ht="15" customHeight="1" x14ac:dyDescent="0.2">
      <c r="B92" s="206"/>
      <c r="C92" s="183" t="s">
        <v>513</v>
      </c>
      <c r="D92" s="183"/>
      <c r="E92" s="183"/>
      <c r="F92" s="204" t="s">
        <v>491</v>
      </c>
      <c r="G92" s="205"/>
      <c r="H92" s="183" t="s">
        <v>514</v>
      </c>
      <c r="I92" s="183" t="s">
        <v>487</v>
      </c>
      <c r="J92" s="183">
        <v>255</v>
      </c>
      <c r="K92" s="195"/>
    </row>
    <row r="93" spans="2:11" customFormat="1" ht="15" customHeight="1" x14ac:dyDescent="0.2">
      <c r="B93" s="206"/>
      <c r="C93" s="183" t="s">
        <v>515</v>
      </c>
      <c r="D93" s="183"/>
      <c r="E93" s="183"/>
      <c r="F93" s="204" t="s">
        <v>485</v>
      </c>
      <c r="G93" s="205"/>
      <c r="H93" s="183" t="s">
        <v>516</v>
      </c>
      <c r="I93" s="183" t="s">
        <v>517</v>
      </c>
      <c r="J93" s="183"/>
      <c r="K93" s="195"/>
    </row>
    <row r="94" spans="2:11" customFormat="1" ht="15" customHeight="1" x14ac:dyDescent="0.2">
      <c r="B94" s="206"/>
      <c r="C94" s="183" t="s">
        <v>518</v>
      </c>
      <c r="D94" s="183"/>
      <c r="E94" s="183"/>
      <c r="F94" s="204" t="s">
        <v>485</v>
      </c>
      <c r="G94" s="205"/>
      <c r="H94" s="183" t="s">
        <v>519</v>
      </c>
      <c r="I94" s="183" t="s">
        <v>520</v>
      </c>
      <c r="J94" s="183"/>
      <c r="K94" s="195"/>
    </row>
    <row r="95" spans="2:11" customFormat="1" ht="15" customHeight="1" x14ac:dyDescent="0.2">
      <c r="B95" s="206"/>
      <c r="C95" s="183" t="s">
        <v>521</v>
      </c>
      <c r="D95" s="183"/>
      <c r="E95" s="183"/>
      <c r="F95" s="204" t="s">
        <v>485</v>
      </c>
      <c r="G95" s="205"/>
      <c r="H95" s="183" t="s">
        <v>521</v>
      </c>
      <c r="I95" s="183" t="s">
        <v>520</v>
      </c>
      <c r="J95" s="183"/>
      <c r="K95" s="195"/>
    </row>
    <row r="96" spans="2:11" customFormat="1" ht="15" customHeight="1" x14ac:dyDescent="0.2">
      <c r="B96" s="206"/>
      <c r="C96" s="183" t="s">
        <v>42</v>
      </c>
      <c r="D96" s="183"/>
      <c r="E96" s="183"/>
      <c r="F96" s="204" t="s">
        <v>485</v>
      </c>
      <c r="G96" s="205"/>
      <c r="H96" s="183" t="s">
        <v>522</v>
      </c>
      <c r="I96" s="183" t="s">
        <v>520</v>
      </c>
      <c r="J96" s="183"/>
      <c r="K96" s="195"/>
    </row>
    <row r="97" spans="2:11" customFormat="1" ht="15" customHeight="1" x14ac:dyDescent="0.2">
      <c r="B97" s="206"/>
      <c r="C97" s="183" t="s">
        <v>52</v>
      </c>
      <c r="D97" s="183"/>
      <c r="E97" s="183"/>
      <c r="F97" s="204" t="s">
        <v>485</v>
      </c>
      <c r="G97" s="205"/>
      <c r="H97" s="183" t="s">
        <v>523</v>
      </c>
      <c r="I97" s="183" t="s">
        <v>520</v>
      </c>
      <c r="J97" s="183"/>
      <c r="K97" s="195"/>
    </row>
    <row r="98" spans="2:11" customFormat="1" ht="15" customHeight="1" x14ac:dyDescent="0.2">
      <c r="B98" s="207"/>
      <c r="C98" s="208"/>
      <c r="D98" s="208"/>
      <c r="E98" s="208"/>
      <c r="F98" s="208"/>
      <c r="G98" s="208"/>
      <c r="H98" s="208"/>
      <c r="I98" s="208"/>
      <c r="J98" s="208"/>
      <c r="K98" s="209"/>
    </row>
    <row r="99" spans="2:11" customFormat="1" ht="18.75" customHeight="1" x14ac:dyDescent="0.2">
      <c r="B99" s="210"/>
      <c r="C99" s="211"/>
      <c r="D99" s="211"/>
      <c r="E99" s="211"/>
      <c r="F99" s="211"/>
      <c r="G99" s="211"/>
      <c r="H99" s="211"/>
      <c r="I99" s="211"/>
      <c r="J99" s="211"/>
      <c r="K99" s="210"/>
    </row>
    <row r="100" spans="2:11" customFormat="1" ht="18.75" customHeight="1" x14ac:dyDescent="0.2">
      <c r="B100" s="190"/>
      <c r="C100" s="190"/>
      <c r="D100" s="190"/>
      <c r="E100" s="190"/>
      <c r="F100" s="190"/>
      <c r="G100" s="190"/>
      <c r="H100" s="190"/>
      <c r="I100" s="190"/>
      <c r="J100" s="190"/>
      <c r="K100" s="190"/>
    </row>
    <row r="101" spans="2:11" customFormat="1" ht="7.5" customHeight="1" x14ac:dyDescent="0.2">
      <c r="B101" s="191"/>
      <c r="C101" s="192"/>
      <c r="D101" s="192"/>
      <c r="E101" s="192"/>
      <c r="F101" s="192"/>
      <c r="G101" s="192"/>
      <c r="H101" s="192"/>
      <c r="I101" s="192"/>
      <c r="J101" s="192"/>
      <c r="K101" s="193"/>
    </row>
    <row r="102" spans="2:11" customFormat="1" ht="45" customHeight="1" x14ac:dyDescent="0.2">
      <c r="B102" s="194"/>
      <c r="C102" s="301" t="s">
        <v>524</v>
      </c>
      <c r="D102" s="301"/>
      <c r="E102" s="301"/>
      <c r="F102" s="301"/>
      <c r="G102" s="301"/>
      <c r="H102" s="301"/>
      <c r="I102" s="301"/>
      <c r="J102" s="301"/>
      <c r="K102" s="195"/>
    </row>
    <row r="103" spans="2:11" customFormat="1" ht="17.25" customHeight="1" x14ac:dyDescent="0.2">
      <c r="B103" s="194"/>
      <c r="C103" s="196" t="s">
        <v>479</v>
      </c>
      <c r="D103" s="196"/>
      <c r="E103" s="196"/>
      <c r="F103" s="196" t="s">
        <v>480</v>
      </c>
      <c r="G103" s="197"/>
      <c r="H103" s="196" t="s">
        <v>58</v>
      </c>
      <c r="I103" s="196" t="s">
        <v>61</v>
      </c>
      <c r="J103" s="196" t="s">
        <v>481</v>
      </c>
      <c r="K103" s="195"/>
    </row>
    <row r="104" spans="2:11" customFormat="1" ht="17.25" customHeight="1" x14ac:dyDescent="0.2">
      <c r="B104" s="194"/>
      <c r="C104" s="198" t="s">
        <v>482</v>
      </c>
      <c r="D104" s="198"/>
      <c r="E104" s="198"/>
      <c r="F104" s="199" t="s">
        <v>483</v>
      </c>
      <c r="G104" s="200"/>
      <c r="H104" s="198"/>
      <c r="I104" s="198"/>
      <c r="J104" s="198" t="s">
        <v>484</v>
      </c>
      <c r="K104" s="195"/>
    </row>
    <row r="105" spans="2:11" customFormat="1" ht="5.25" customHeight="1" x14ac:dyDescent="0.2">
      <c r="B105" s="194"/>
      <c r="C105" s="196"/>
      <c r="D105" s="196"/>
      <c r="E105" s="196"/>
      <c r="F105" s="196"/>
      <c r="G105" s="212"/>
      <c r="H105" s="196"/>
      <c r="I105" s="196"/>
      <c r="J105" s="196"/>
      <c r="K105" s="195"/>
    </row>
    <row r="106" spans="2:11" customFormat="1" ht="15" customHeight="1" x14ac:dyDescent="0.2">
      <c r="B106" s="194"/>
      <c r="C106" s="183" t="s">
        <v>57</v>
      </c>
      <c r="D106" s="203"/>
      <c r="E106" s="203"/>
      <c r="F106" s="204" t="s">
        <v>485</v>
      </c>
      <c r="G106" s="183"/>
      <c r="H106" s="183" t="s">
        <v>525</v>
      </c>
      <c r="I106" s="183" t="s">
        <v>487</v>
      </c>
      <c r="J106" s="183">
        <v>20</v>
      </c>
      <c r="K106" s="195"/>
    </row>
    <row r="107" spans="2:11" customFormat="1" ht="15" customHeight="1" x14ac:dyDescent="0.2">
      <c r="B107" s="194"/>
      <c r="C107" s="183" t="s">
        <v>488</v>
      </c>
      <c r="D107" s="183"/>
      <c r="E107" s="183"/>
      <c r="F107" s="204" t="s">
        <v>485</v>
      </c>
      <c r="G107" s="183"/>
      <c r="H107" s="183" t="s">
        <v>525</v>
      </c>
      <c r="I107" s="183" t="s">
        <v>487</v>
      </c>
      <c r="J107" s="183">
        <v>120</v>
      </c>
      <c r="K107" s="195"/>
    </row>
    <row r="108" spans="2:11" customFormat="1" ht="15" customHeight="1" x14ac:dyDescent="0.2">
      <c r="B108" s="206"/>
      <c r="C108" s="183" t="s">
        <v>490</v>
      </c>
      <c r="D108" s="183"/>
      <c r="E108" s="183"/>
      <c r="F108" s="204" t="s">
        <v>491</v>
      </c>
      <c r="G108" s="183"/>
      <c r="H108" s="183" t="s">
        <v>525</v>
      </c>
      <c r="I108" s="183" t="s">
        <v>487</v>
      </c>
      <c r="J108" s="183">
        <v>50</v>
      </c>
      <c r="K108" s="195"/>
    </row>
    <row r="109" spans="2:11" customFormat="1" ht="15" customHeight="1" x14ac:dyDescent="0.2">
      <c r="B109" s="206"/>
      <c r="C109" s="183" t="s">
        <v>493</v>
      </c>
      <c r="D109" s="183"/>
      <c r="E109" s="183"/>
      <c r="F109" s="204" t="s">
        <v>485</v>
      </c>
      <c r="G109" s="183"/>
      <c r="H109" s="183" t="s">
        <v>525</v>
      </c>
      <c r="I109" s="183" t="s">
        <v>495</v>
      </c>
      <c r="J109" s="183"/>
      <c r="K109" s="195"/>
    </row>
    <row r="110" spans="2:11" customFormat="1" ht="15" customHeight="1" x14ac:dyDescent="0.2">
      <c r="B110" s="206"/>
      <c r="C110" s="183" t="s">
        <v>504</v>
      </c>
      <c r="D110" s="183"/>
      <c r="E110" s="183"/>
      <c r="F110" s="204" t="s">
        <v>491</v>
      </c>
      <c r="G110" s="183"/>
      <c r="H110" s="183" t="s">
        <v>525</v>
      </c>
      <c r="I110" s="183" t="s">
        <v>487</v>
      </c>
      <c r="J110" s="183">
        <v>50</v>
      </c>
      <c r="K110" s="195"/>
    </row>
    <row r="111" spans="2:11" customFormat="1" ht="15" customHeight="1" x14ac:dyDescent="0.2">
      <c r="B111" s="206"/>
      <c r="C111" s="183" t="s">
        <v>512</v>
      </c>
      <c r="D111" s="183"/>
      <c r="E111" s="183"/>
      <c r="F111" s="204" t="s">
        <v>491</v>
      </c>
      <c r="G111" s="183"/>
      <c r="H111" s="183" t="s">
        <v>525</v>
      </c>
      <c r="I111" s="183" t="s">
        <v>487</v>
      </c>
      <c r="J111" s="183">
        <v>50</v>
      </c>
      <c r="K111" s="195"/>
    </row>
    <row r="112" spans="2:11" customFormat="1" ht="15" customHeight="1" x14ac:dyDescent="0.2">
      <c r="B112" s="206"/>
      <c r="C112" s="183" t="s">
        <v>510</v>
      </c>
      <c r="D112" s="183"/>
      <c r="E112" s="183"/>
      <c r="F112" s="204" t="s">
        <v>491</v>
      </c>
      <c r="G112" s="183"/>
      <c r="H112" s="183" t="s">
        <v>525</v>
      </c>
      <c r="I112" s="183" t="s">
        <v>487</v>
      </c>
      <c r="J112" s="183">
        <v>50</v>
      </c>
      <c r="K112" s="195"/>
    </row>
    <row r="113" spans="2:11" customFormat="1" ht="15" customHeight="1" x14ac:dyDescent="0.2">
      <c r="B113" s="206"/>
      <c r="C113" s="183" t="s">
        <v>57</v>
      </c>
      <c r="D113" s="183"/>
      <c r="E113" s="183"/>
      <c r="F113" s="204" t="s">
        <v>485</v>
      </c>
      <c r="G113" s="183"/>
      <c r="H113" s="183" t="s">
        <v>526</v>
      </c>
      <c r="I113" s="183" t="s">
        <v>487</v>
      </c>
      <c r="J113" s="183">
        <v>20</v>
      </c>
      <c r="K113" s="195"/>
    </row>
    <row r="114" spans="2:11" customFormat="1" ht="15" customHeight="1" x14ac:dyDescent="0.2">
      <c r="B114" s="206"/>
      <c r="C114" s="183" t="s">
        <v>527</v>
      </c>
      <c r="D114" s="183"/>
      <c r="E114" s="183"/>
      <c r="F114" s="204" t="s">
        <v>485</v>
      </c>
      <c r="G114" s="183"/>
      <c r="H114" s="183" t="s">
        <v>528</v>
      </c>
      <c r="I114" s="183" t="s">
        <v>487</v>
      </c>
      <c r="J114" s="183">
        <v>120</v>
      </c>
      <c r="K114" s="195"/>
    </row>
    <row r="115" spans="2:11" customFormat="1" ht="15" customHeight="1" x14ac:dyDescent="0.2">
      <c r="B115" s="206"/>
      <c r="C115" s="183" t="s">
        <v>42</v>
      </c>
      <c r="D115" s="183"/>
      <c r="E115" s="183"/>
      <c r="F115" s="204" t="s">
        <v>485</v>
      </c>
      <c r="G115" s="183"/>
      <c r="H115" s="183" t="s">
        <v>529</v>
      </c>
      <c r="I115" s="183" t="s">
        <v>520</v>
      </c>
      <c r="J115" s="183"/>
      <c r="K115" s="195"/>
    </row>
    <row r="116" spans="2:11" customFormat="1" ht="15" customHeight="1" x14ac:dyDescent="0.2">
      <c r="B116" s="206"/>
      <c r="C116" s="183" t="s">
        <v>52</v>
      </c>
      <c r="D116" s="183"/>
      <c r="E116" s="183"/>
      <c r="F116" s="204" t="s">
        <v>485</v>
      </c>
      <c r="G116" s="183"/>
      <c r="H116" s="183" t="s">
        <v>530</v>
      </c>
      <c r="I116" s="183" t="s">
        <v>520</v>
      </c>
      <c r="J116" s="183"/>
      <c r="K116" s="195"/>
    </row>
    <row r="117" spans="2:11" customFormat="1" ht="15" customHeight="1" x14ac:dyDescent="0.2">
      <c r="B117" s="206"/>
      <c r="C117" s="183" t="s">
        <v>61</v>
      </c>
      <c r="D117" s="183"/>
      <c r="E117" s="183"/>
      <c r="F117" s="204" t="s">
        <v>485</v>
      </c>
      <c r="G117" s="183"/>
      <c r="H117" s="183" t="s">
        <v>531</v>
      </c>
      <c r="I117" s="183" t="s">
        <v>532</v>
      </c>
      <c r="J117" s="183"/>
      <c r="K117" s="195"/>
    </row>
    <row r="118" spans="2:11" customFormat="1" ht="15" customHeight="1" x14ac:dyDescent="0.2">
      <c r="B118" s="207"/>
      <c r="C118" s="213"/>
      <c r="D118" s="213"/>
      <c r="E118" s="213"/>
      <c r="F118" s="213"/>
      <c r="G118" s="213"/>
      <c r="H118" s="213"/>
      <c r="I118" s="213"/>
      <c r="J118" s="213"/>
      <c r="K118" s="209"/>
    </row>
    <row r="119" spans="2:11" customFormat="1" ht="18.75" customHeight="1" x14ac:dyDescent="0.2">
      <c r="B119" s="214"/>
      <c r="C119" s="215"/>
      <c r="D119" s="215"/>
      <c r="E119" s="215"/>
      <c r="F119" s="216"/>
      <c r="G119" s="215"/>
      <c r="H119" s="215"/>
      <c r="I119" s="215"/>
      <c r="J119" s="215"/>
      <c r="K119" s="214"/>
    </row>
    <row r="120" spans="2:11" customFormat="1" ht="18.75" customHeight="1" x14ac:dyDescent="0.2">
      <c r="B120" s="190"/>
      <c r="C120" s="190"/>
      <c r="D120" s="190"/>
      <c r="E120" s="190"/>
      <c r="F120" s="190"/>
      <c r="G120" s="190"/>
      <c r="H120" s="190"/>
      <c r="I120" s="190"/>
      <c r="J120" s="190"/>
      <c r="K120" s="190"/>
    </row>
    <row r="121" spans="2:11" customFormat="1" ht="7.5" customHeight="1" x14ac:dyDescent="0.2">
      <c r="B121" s="217"/>
      <c r="C121" s="218"/>
      <c r="D121" s="218"/>
      <c r="E121" s="218"/>
      <c r="F121" s="218"/>
      <c r="G121" s="218"/>
      <c r="H121" s="218"/>
      <c r="I121" s="218"/>
      <c r="J121" s="218"/>
      <c r="K121" s="219"/>
    </row>
    <row r="122" spans="2:11" customFormat="1" ht="45" customHeight="1" x14ac:dyDescent="0.2">
      <c r="B122" s="220"/>
      <c r="C122" s="299" t="s">
        <v>533</v>
      </c>
      <c r="D122" s="299"/>
      <c r="E122" s="299"/>
      <c r="F122" s="299"/>
      <c r="G122" s="299"/>
      <c r="H122" s="299"/>
      <c r="I122" s="299"/>
      <c r="J122" s="299"/>
      <c r="K122" s="221"/>
    </row>
    <row r="123" spans="2:11" customFormat="1" ht="17.25" customHeight="1" x14ac:dyDescent="0.2">
      <c r="B123" s="222"/>
      <c r="C123" s="196" t="s">
        <v>479</v>
      </c>
      <c r="D123" s="196"/>
      <c r="E123" s="196"/>
      <c r="F123" s="196" t="s">
        <v>480</v>
      </c>
      <c r="G123" s="197"/>
      <c r="H123" s="196" t="s">
        <v>58</v>
      </c>
      <c r="I123" s="196" t="s">
        <v>61</v>
      </c>
      <c r="J123" s="196" t="s">
        <v>481</v>
      </c>
      <c r="K123" s="223"/>
    </row>
    <row r="124" spans="2:11" customFormat="1" ht="17.25" customHeight="1" x14ac:dyDescent="0.2">
      <c r="B124" s="222"/>
      <c r="C124" s="198" t="s">
        <v>482</v>
      </c>
      <c r="D124" s="198"/>
      <c r="E124" s="198"/>
      <c r="F124" s="199" t="s">
        <v>483</v>
      </c>
      <c r="G124" s="200"/>
      <c r="H124" s="198"/>
      <c r="I124" s="198"/>
      <c r="J124" s="198" t="s">
        <v>484</v>
      </c>
      <c r="K124" s="223"/>
    </row>
    <row r="125" spans="2:11" customFormat="1" ht="5.25" customHeight="1" x14ac:dyDescent="0.2">
      <c r="B125" s="224"/>
      <c r="C125" s="201"/>
      <c r="D125" s="201"/>
      <c r="E125" s="201"/>
      <c r="F125" s="201"/>
      <c r="G125" s="225"/>
      <c r="H125" s="201"/>
      <c r="I125" s="201"/>
      <c r="J125" s="201"/>
      <c r="K125" s="226"/>
    </row>
    <row r="126" spans="2:11" customFormat="1" ht="15" customHeight="1" x14ac:dyDescent="0.2">
      <c r="B126" s="224"/>
      <c r="C126" s="183" t="s">
        <v>488</v>
      </c>
      <c r="D126" s="203"/>
      <c r="E126" s="203"/>
      <c r="F126" s="204" t="s">
        <v>485</v>
      </c>
      <c r="G126" s="183"/>
      <c r="H126" s="183" t="s">
        <v>525</v>
      </c>
      <c r="I126" s="183" t="s">
        <v>487</v>
      </c>
      <c r="J126" s="183">
        <v>120</v>
      </c>
      <c r="K126" s="227"/>
    </row>
    <row r="127" spans="2:11" customFormat="1" ht="15" customHeight="1" x14ac:dyDescent="0.2">
      <c r="B127" s="224"/>
      <c r="C127" s="183" t="s">
        <v>534</v>
      </c>
      <c r="D127" s="183"/>
      <c r="E127" s="183"/>
      <c r="F127" s="204" t="s">
        <v>485</v>
      </c>
      <c r="G127" s="183"/>
      <c r="H127" s="183" t="s">
        <v>535</v>
      </c>
      <c r="I127" s="183" t="s">
        <v>487</v>
      </c>
      <c r="J127" s="183" t="s">
        <v>536</v>
      </c>
      <c r="K127" s="227"/>
    </row>
    <row r="128" spans="2:11" customFormat="1" ht="15" customHeight="1" x14ac:dyDescent="0.2">
      <c r="B128" s="224"/>
      <c r="C128" s="183" t="s">
        <v>433</v>
      </c>
      <c r="D128" s="183"/>
      <c r="E128" s="183"/>
      <c r="F128" s="204" t="s">
        <v>485</v>
      </c>
      <c r="G128" s="183"/>
      <c r="H128" s="183" t="s">
        <v>537</v>
      </c>
      <c r="I128" s="183" t="s">
        <v>487</v>
      </c>
      <c r="J128" s="183" t="s">
        <v>536</v>
      </c>
      <c r="K128" s="227"/>
    </row>
    <row r="129" spans="2:11" customFormat="1" ht="15" customHeight="1" x14ac:dyDescent="0.2">
      <c r="B129" s="224"/>
      <c r="C129" s="183" t="s">
        <v>496</v>
      </c>
      <c r="D129" s="183"/>
      <c r="E129" s="183"/>
      <c r="F129" s="204" t="s">
        <v>491</v>
      </c>
      <c r="G129" s="183"/>
      <c r="H129" s="183" t="s">
        <v>497</v>
      </c>
      <c r="I129" s="183" t="s">
        <v>487</v>
      </c>
      <c r="J129" s="183">
        <v>15</v>
      </c>
      <c r="K129" s="227"/>
    </row>
    <row r="130" spans="2:11" customFormat="1" ht="15" customHeight="1" x14ac:dyDescent="0.2">
      <c r="B130" s="224"/>
      <c r="C130" s="183" t="s">
        <v>498</v>
      </c>
      <c r="D130" s="183"/>
      <c r="E130" s="183"/>
      <c r="F130" s="204" t="s">
        <v>491</v>
      </c>
      <c r="G130" s="183"/>
      <c r="H130" s="183" t="s">
        <v>499</v>
      </c>
      <c r="I130" s="183" t="s">
        <v>487</v>
      </c>
      <c r="J130" s="183">
        <v>15</v>
      </c>
      <c r="K130" s="227"/>
    </row>
    <row r="131" spans="2:11" customFormat="1" ht="15" customHeight="1" x14ac:dyDescent="0.2">
      <c r="B131" s="224"/>
      <c r="C131" s="183" t="s">
        <v>500</v>
      </c>
      <c r="D131" s="183"/>
      <c r="E131" s="183"/>
      <c r="F131" s="204" t="s">
        <v>491</v>
      </c>
      <c r="G131" s="183"/>
      <c r="H131" s="183" t="s">
        <v>501</v>
      </c>
      <c r="I131" s="183" t="s">
        <v>487</v>
      </c>
      <c r="J131" s="183">
        <v>20</v>
      </c>
      <c r="K131" s="227"/>
    </row>
    <row r="132" spans="2:11" customFormat="1" ht="15" customHeight="1" x14ac:dyDescent="0.2">
      <c r="B132" s="224"/>
      <c r="C132" s="183" t="s">
        <v>502</v>
      </c>
      <c r="D132" s="183"/>
      <c r="E132" s="183"/>
      <c r="F132" s="204" t="s">
        <v>491</v>
      </c>
      <c r="G132" s="183"/>
      <c r="H132" s="183" t="s">
        <v>503</v>
      </c>
      <c r="I132" s="183" t="s">
        <v>487</v>
      </c>
      <c r="J132" s="183">
        <v>20</v>
      </c>
      <c r="K132" s="227"/>
    </row>
    <row r="133" spans="2:11" customFormat="1" ht="15" customHeight="1" x14ac:dyDescent="0.2">
      <c r="B133" s="224"/>
      <c r="C133" s="183" t="s">
        <v>490</v>
      </c>
      <c r="D133" s="183"/>
      <c r="E133" s="183"/>
      <c r="F133" s="204" t="s">
        <v>491</v>
      </c>
      <c r="G133" s="183"/>
      <c r="H133" s="183" t="s">
        <v>525</v>
      </c>
      <c r="I133" s="183" t="s">
        <v>487</v>
      </c>
      <c r="J133" s="183">
        <v>50</v>
      </c>
      <c r="K133" s="227"/>
    </row>
    <row r="134" spans="2:11" customFormat="1" ht="15" customHeight="1" x14ac:dyDescent="0.2">
      <c r="B134" s="224"/>
      <c r="C134" s="183" t="s">
        <v>504</v>
      </c>
      <c r="D134" s="183"/>
      <c r="E134" s="183"/>
      <c r="F134" s="204" t="s">
        <v>491</v>
      </c>
      <c r="G134" s="183"/>
      <c r="H134" s="183" t="s">
        <v>525</v>
      </c>
      <c r="I134" s="183" t="s">
        <v>487</v>
      </c>
      <c r="J134" s="183">
        <v>50</v>
      </c>
      <c r="K134" s="227"/>
    </row>
    <row r="135" spans="2:11" customFormat="1" ht="15" customHeight="1" x14ac:dyDescent="0.2">
      <c r="B135" s="224"/>
      <c r="C135" s="183" t="s">
        <v>510</v>
      </c>
      <c r="D135" s="183"/>
      <c r="E135" s="183"/>
      <c r="F135" s="204" t="s">
        <v>491</v>
      </c>
      <c r="G135" s="183"/>
      <c r="H135" s="183" t="s">
        <v>525</v>
      </c>
      <c r="I135" s="183" t="s">
        <v>487</v>
      </c>
      <c r="J135" s="183">
        <v>50</v>
      </c>
      <c r="K135" s="227"/>
    </row>
    <row r="136" spans="2:11" customFormat="1" ht="15" customHeight="1" x14ac:dyDescent="0.2">
      <c r="B136" s="224"/>
      <c r="C136" s="183" t="s">
        <v>512</v>
      </c>
      <c r="D136" s="183"/>
      <c r="E136" s="183"/>
      <c r="F136" s="204" t="s">
        <v>491</v>
      </c>
      <c r="G136" s="183"/>
      <c r="H136" s="183" t="s">
        <v>525</v>
      </c>
      <c r="I136" s="183" t="s">
        <v>487</v>
      </c>
      <c r="J136" s="183">
        <v>50</v>
      </c>
      <c r="K136" s="227"/>
    </row>
    <row r="137" spans="2:11" customFormat="1" ht="15" customHeight="1" x14ac:dyDescent="0.2">
      <c r="B137" s="224"/>
      <c r="C137" s="183" t="s">
        <v>513</v>
      </c>
      <c r="D137" s="183"/>
      <c r="E137" s="183"/>
      <c r="F137" s="204" t="s">
        <v>491</v>
      </c>
      <c r="G137" s="183"/>
      <c r="H137" s="183" t="s">
        <v>538</v>
      </c>
      <c r="I137" s="183" t="s">
        <v>487</v>
      </c>
      <c r="J137" s="183">
        <v>255</v>
      </c>
      <c r="K137" s="227"/>
    </row>
    <row r="138" spans="2:11" customFormat="1" ht="15" customHeight="1" x14ac:dyDescent="0.2">
      <c r="B138" s="224"/>
      <c r="C138" s="183" t="s">
        <v>515</v>
      </c>
      <c r="D138" s="183"/>
      <c r="E138" s="183"/>
      <c r="F138" s="204" t="s">
        <v>485</v>
      </c>
      <c r="G138" s="183"/>
      <c r="H138" s="183" t="s">
        <v>539</v>
      </c>
      <c r="I138" s="183" t="s">
        <v>517</v>
      </c>
      <c r="J138" s="183"/>
      <c r="K138" s="227"/>
    </row>
    <row r="139" spans="2:11" customFormat="1" ht="15" customHeight="1" x14ac:dyDescent="0.2">
      <c r="B139" s="224"/>
      <c r="C139" s="183" t="s">
        <v>518</v>
      </c>
      <c r="D139" s="183"/>
      <c r="E139" s="183"/>
      <c r="F139" s="204" t="s">
        <v>485</v>
      </c>
      <c r="G139" s="183"/>
      <c r="H139" s="183" t="s">
        <v>540</v>
      </c>
      <c r="I139" s="183" t="s">
        <v>520</v>
      </c>
      <c r="J139" s="183"/>
      <c r="K139" s="227"/>
    </row>
    <row r="140" spans="2:11" customFormat="1" ht="15" customHeight="1" x14ac:dyDescent="0.2">
      <c r="B140" s="224"/>
      <c r="C140" s="183" t="s">
        <v>521</v>
      </c>
      <c r="D140" s="183"/>
      <c r="E140" s="183"/>
      <c r="F140" s="204" t="s">
        <v>485</v>
      </c>
      <c r="G140" s="183"/>
      <c r="H140" s="183" t="s">
        <v>521</v>
      </c>
      <c r="I140" s="183" t="s">
        <v>520</v>
      </c>
      <c r="J140" s="183"/>
      <c r="K140" s="227"/>
    </row>
    <row r="141" spans="2:11" customFormat="1" ht="15" customHeight="1" x14ac:dyDescent="0.2">
      <c r="B141" s="224"/>
      <c r="C141" s="183" t="s">
        <v>42</v>
      </c>
      <c r="D141" s="183"/>
      <c r="E141" s="183"/>
      <c r="F141" s="204" t="s">
        <v>485</v>
      </c>
      <c r="G141" s="183"/>
      <c r="H141" s="183" t="s">
        <v>541</v>
      </c>
      <c r="I141" s="183" t="s">
        <v>520</v>
      </c>
      <c r="J141" s="183"/>
      <c r="K141" s="227"/>
    </row>
    <row r="142" spans="2:11" customFormat="1" ht="15" customHeight="1" x14ac:dyDescent="0.2">
      <c r="B142" s="224"/>
      <c r="C142" s="183" t="s">
        <v>542</v>
      </c>
      <c r="D142" s="183"/>
      <c r="E142" s="183"/>
      <c r="F142" s="204" t="s">
        <v>485</v>
      </c>
      <c r="G142" s="183"/>
      <c r="H142" s="183" t="s">
        <v>543</v>
      </c>
      <c r="I142" s="183" t="s">
        <v>520</v>
      </c>
      <c r="J142" s="183"/>
      <c r="K142" s="227"/>
    </row>
    <row r="143" spans="2:11" customFormat="1" ht="15" customHeight="1" x14ac:dyDescent="0.2">
      <c r="B143" s="228"/>
      <c r="C143" s="229"/>
      <c r="D143" s="229"/>
      <c r="E143" s="229"/>
      <c r="F143" s="229"/>
      <c r="G143" s="229"/>
      <c r="H143" s="229"/>
      <c r="I143" s="229"/>
      <c r="J143" s="229"/>
      <c r="K143" s="230"/>
    </row>
    <row r="144" spans="2:11" customFormat="1" ht="18.75" customHeight="1" x14ac:dyDescent="0.2">
      <c r="B144" s="215"/>
      <c r="C144" s="215"/>
      <c r="D144" s="215"/>
      <c r="E144" s="215"/>
      <c r="F144" s="216"/>
      <c r="G144" s="215"/>
      <c r="H144" s="215"/>
      <c r="I144" s="215"/>
      <c r="J144" s="215"/>
      <c r="K144" s="215"/>
    </row>
    <row r="145" spans="2:11" customFormat="1" ht="18.75" customHeight="1" x14ac:dyDescent="0.2">
      <c r="B145" s="190"/>
      <c r="C145" s="190"/>
      <c r="D145" s="190"/>
      <c r="E145" s="190"/>
      <c r="F145" s="190"/>
      <c r="G145" s="190"/>
      <c r="H145" s="190"/>
      <c r="I145" s="190"/>
      <c r="J145" s="190"/>
      <c r="K145" s="190"/>
    </row>
    <row r="146" spans="2:11" customFormat="1" ht="7.5" customHeight="1" x14ac:dyDescent="0.2">
      <c r="B146" s="191"/>
      <c r="C146" s="192"/>
      <c r="D146" s="192"/>
      <c r="E146" s="192"/>
      <c r="F146" s="192"/>
      <c r="G146" s="192"/>
      <c r="H146" s="192"/>
      <c r="I146" s="192"/>
      <c r="J146" s="192"/>
      <c r="K146" s="193"/>
    </row>
    <row r="147" spans="2:11" customFormat="1" ht="45" customHeight="1" x14ac:dyDescent="0.2">
      <c r="B147" s="194"/>
      <c r="C147" s="301" t="s">
        <v>544</v>
      </c>
      <c r="D147" s="301"/>
      <c r="E147" s="301"/>
      <c r="F147" s="301"/>
      <c r="G147" s="301"/>
      <c r="H147" s="301"/>
      <c r="I147" s="301"/>
      <c r="J147" s="301"/>
      <c r="K147" s="195"/>
    </row>
    <row r="148" spans="2:11" customFormat="1" ht="17.25" customHeight="1" x14ac:dyDescent="0.2">
      <c r="B148" s="194"/>
      <c r="C148" s="196" t="s">
        <v>479</v>
      </c>
      <c r="D148" s="196"/>
      <c r="E148" s="196"/>
      <c r="F148" s="196" t="s">
        <v>480</v>
      </c>
      <c r="G148" s="197"/>
      <c r="H148" s="196" t="s">
        <v>58</v>
      </c>
      <c r="I148" s="196" t="s">
        <v>61</v>
      </c>
      <c r="J148" s="196" t="s">
        <v>481</v>
      </c>
      <c r="K148" s="195"/>
    </row>
    <row r="149" spans="2:11" customFormat="1" ht="17.25" customHeight="1" x14ac:dyDescent="0.2">
      <c r="B149" s="194"/>
      <c r="C149" s="198" t="s">
        <v>482</v>
      </c>
      <c r="D149" s="198"/>
      <c r="E149" s="198"/>
      <c r="F149" s="199" t="s">
        <v>483</v>
      </c>
      <c r="G149" s="200"/>
      <c r="H149" s="198"/>
      <c r="I149" s="198"/>
      <c r="J149" s="198" t="s">
        <v>484</v>
      </c>
      <c r="K149" s="195"/>
    </row>
    <row r="150" spans="2:11" customFormat="1" ht="5.25" customHeight="1" x14ac:dyDescent="0.2">
      <c r="B150" s="206"/>
      <c r="C150" s="201"/>
      <c r="D150" s="201"/>
      <c r="E150" s="201"/>
      <c r="F150" s="201"/>
      <c r="G150" s="202"/>
      <c r="H150" s="201"/>
      <c r="I150" s="201"/>
      <c r="J150" s="201"/>
      <c r="K150" s="227"/>
    </row>
    <row r="151" spans="2:11" customFormat="1" ht="15" customHeight="1" x14ac:dyDescent="0.2">
      <c r="B151" s="206"/>
      <c r="C151" s="231" t="s">
        <v>488</v>
      </c>
      <c r="D151" s="183"/>
      <c r="E151" s="183"/>
      <c r="F151" s="232" t="s">
        <v>485</v>
      </c>
      <c r="G151" s="183"/>
      <c r="H151" s="231" t="s">
        <v>525</v>
      </c>
      <c r="I151" s="231" t="s">
        <v>487</v>
      </c>
      <c r="J151" s="231">
        <v>120</v>
      </c>
      <c r="K151" s="227"/>
    </row>
    <row r="152" spans="2:11" customFormat="1" ht="15" customHeight="1" x14ac:dyDescent="0.2">
      <c r="B152" s="206"/>
      <c r="C152" s="231" t="s">
        <v>534</v>
      </c>
      <c r="D152" s="183"/>
      <c r="E152" s="183"/>
      <c r="F152" s="232" t="s">
        <v>485</v>
      </c>
      <c r="G152" s="183"/>
      <c r="H152" s="231" t="s">
        <v>545</v>
      </c>
      <c r="I152" s="231" t="s">
        <v>487</v>
      </c>
      <c r="J152" s="231" t="s">
        <v>536</v>
      </c>
      <c r="K152" s="227"/>
    </row>
    <row r="153" spans="2:11" customFormat="1" ht="15" customHeight="1" x14ac:dyDescent="0.2">
      <c r="B153" s="206"/>
      <c r="C153" s="231" t="s">
        <v>433</v>
      </c>
      <c r="D153" s="183"/>
      <c r="E153" s="183"/>
      <c r="F153" s="232" t="s">
        <v>485</v>
      </c>
      <c r="G153" s="183"/>
      <c r="H153" s="231" t="s">
        <v>546</v>
      </c>
      <c r="I153" s="231" t="s">
        <v>487</v>
      </c>
      <c r="J153" s="231" t="s">
        <v>536</v>
      </c>
      <c r="K153" s="227"/>
    </row>
    <row r="154" spans="2:11" customFormat="1" ht="15" customHeight="1" x14ac:dyDescent="0.2">
      <c r="B154" s="206"/>
      <c r="C154" s="231" t="s">
        <v>490</v>
      </c>
      <c r="D154" s="183"/>
      <c r="E154" s="183"/>
      <c r="F154" s="232" t="s">
        <v>491</v>
      </c>
      <c r="G154" s="183"/>
      <c r="H154" s="231" t="s">
        <v>525</v>
      </c>
      <c r="I154" s="231" t="s">
        <v>487</v>
      </c>
      <c r="J154" s="231">
        <v>50</v>
      </c>
      <c r="K154" s="227"/>
    </row>
    <row r="155" spans="2:11" customFormat="1" ht="15" customHeight="1" x14ac:dyDescent="0.2">
      <c r="B155" s="206"/>
      <c r="C155" s="231" t="s">
        <v>493</v>
      </c>
      <c r="D155" s="183"/>
      <c r="E155" s="183"/>
      <c r="F155" s="232" t="s">
        <v>485</v>
      </c>
      <c r="G155" s="183"/>
      <c r="H155" s="231" t="s">
        <v>525</v>
      </c>
      <c r="I155" s="231" t="s">
        <v>495</v>
      </c>
      <c r="J155" s="231"/>
      <c r="K155" s="227"/>
    </row>
    <row r="156" spans="2:11" customFormat="1" ht="15" customHeight="1" x14ac:dyDescent="0.2">
      <c r="B156" s="206"/>
      <c r="C156" s="231" t="s">
        <v>504</v>
      </c>
      <c r="D156" s="183"/>
      <c r="E156" s="183"/>
      <c r="F156" s="232" t="s">
        <v>491</v>
      </c>
      <c r="G156" s="183"/>
      <c r="H156" s="231" t="s">
        <v>525</v>
      </c>
      <c r="I156" s="231" t="s">
        <v>487</v>
      </c>
      <c r="J156" s="231">
        <v>50</v>
      </c>
      <c r="K156" s="227"/>
    </row>
    <row r="157" spans="2:11" customFormat="1" ht="15" customHeight="1" x14ac:dyDescent="0.2">
      <c r="B157" s="206"/>
      <c r="C157" s="231" t="s">
        <v>512</v>
      </c>
      <c r="D157" s="183"/>
      <c r="E157" s="183"/>
      <c r="F157" s="232" t="s">
        <v>491</v>
      </c>
      <c r="G157" s="183"/>
      <c r="H157" s="231" t="s">
        <v>525</v>
      </c>
      <c r="I157" s="231" t="s">
        <v>487</v>
      </c>
      <c r="J157" s="231">
        <v>50</v>
      </c>
      <c r="K157" s="227"/>
    </row>
    <row r="158" spans="2:11" customFormat="1" ht="15" customHeight="1" x14ac:dyDescent="0.2">
      <c r="B158" s="206"/>
      <c r="C158" s="231" t="s">
        <v>510</v>
      </c>
      <c r="D158" s="183"/>
      <c r="E158" s="183"/>
      <c r="F158" s="232" t="s">
        <v>491</v>
      </c>
      <c r="G158" s="183"/>
      <c r="H158" s="231" t="s">
        <v>525</v>
      </c>
      <c r="I158" s="231" t="s">
        <v>487</v>
      </c>
      <c r="J158" s="231">
        <v>50</v>
      </c>
      <c r="K158" s="227"/>
    </row>
    <row r="159" spans="2:11" customFormat="1" ht="15" customHeight="1" x14ac:dyDescent="0.2">
      <c r="B159" s="206"/>
      <c r="C159" s="231" t="s">
        <v>97</v>
      </c>
      <c r="D159" s="183"/>
      <c r="E159" s="183"/>
      <c r="F159" s="232" t="s">
        <v>485</v>
      </c>
      <c r="G159" s="183"/>
      <c r="H159" s="231" t="s">
        <v>547</v>
      </c>
      <c r="I159" s="231" t="s">
        <v>487</v>
      </c>
      <c r="J159" s="231" t="s">
        <v>548</v>
      </c>
      <c r="K159" s="227"/>
    </row>
    <row r="160" spans="2:11" customFormat="1" ht="15" customHeight="1" x14ac:dyDescent="0.2">
      <c r="B160" s="206"/>
      <c r="C160" s="231" t="s">
        <v>549</v>
      </c>
      <c r="D160" s="183"/>
      <c r="E160" s="183"/>
      <c r="F160" s="232" t="s">
        <v>485</v>
      </c>
      <c r="G160" s="183"/>
      <c r="H160" s="231" t="s">
        <v>550</v>
      </c>
      <c r="I160" s="231" t="s">
        <v>520</v>
      </c>
      <c r="J160" s="231"/>
      <c r="K160" s="227"/>
    </row>
    <row r="161" spans="2:11" customFormat="1" ht="15" customHeight="1" x14ac:dyDescent="0.2">
      <c r="B161" s="233"/>
      <c r="C161" s="213"/>
      <c r="D161" s="213"/>
      <c r="E161" s="213"/>
      <c r="F161" s="213"/>
      <c r="G161" s="213"/>
      <c r="H161" s="213"/>
      <c r="I161" s="213"/>
      <c r="J161" s="213"/>
      <c r="K161" s="234"/>
    </row>
    <row r="162" spans="2:11" customFormat="1" ht="18.75" customHeight="1" x14ac:dyDescent="0.2">
      <c r="B162" s="215"/>
      <c r="C162" s="225"/>
      <c r="D162" s="225"/>
      <c r="E162" s="225"/>
      <c r="F162" s="235"/>
      <c r="G162" s="225"/>
      <c r="H162" s="225"/>
      <c r="I162" s="225"/>
      <c r="J162" s="225"/>
      <c r="K162" s="215"/>
    </row>
    <row r="163" spans="2:11" customFormat="1" ht="18.75" customHeight="1" x14ac:dyDescent="0.2">
      <c r="B163" s="190"/>
      <c r="C163" s="190"/>
      <c r="D163" s="190"/>
      <c r="E163" s="190"/>
      <c r="F163" s="190"/>
      <c r="G163" s="190"/>
      <c r="H163" s="190"/>
      <c r="I163" s="190"/>
      <c r="J163" s="190"/>
      <c r="K163" s="190"/>
    </row>
    <row r="164" spans="2:11" customFormat="1" ht="7.5" customHeight="1" x14ac:dyDescent="0.2">
      <c r="B164" s="172"/>
      <c r="C164" s="173"/>
      <c r="D164" s="173"/>
      <c r="E164" s="173"/>
      <c r="F164" s="173"/>
      <c r="G164" s="173"/>
      <c r="H164" s="173"/>
      <c r="I164" s="173"/>
      <c r="J164" s="173"/>
      <c r="K164" s="174"/>
    </row>
    <row r="165" spans="2:11" customFormat="1" ht="45" customHeight="1" x14ac:dyDescent="0.2">
      <c r="B165" s="175"/>
      <c r="C165" s="299" t="s">
        <v>551</v>
      </c>
      <c r="D165" s="299"/>
      <c r="E165" s="299"/>
      <c r="F165" s="299"/>
      <c r="G165" s="299"/>
      <c r="H165" s="299"/>
      <c r="I165" s="299"/>
      <c r="J165" s="299"/>
      <c r="K165" s="176"/>
    </row>
    <row r="166" spans="2:11" customFormat="1" ht="17.25" customHeight="1" x14ac:dyDescent="0.2">
      <c r="B166" s="175"/>
      <c r="C166" s="196" t="s">
        <v>479</v>
      </c>
      <c r="D166" s="196"/>
      <c r="E166" s="196"/>
      <c r="F166" s="196" t="s">
        <v>480</v>
      </c>
      <c r="G166" s="236"/>
      <c r="H166" s="237" t="s">
        <v>58</v>
      </c>
      <c r="I166" s="237" t="s">
        <v>61</v>
      </c>
      <c r="J166" s="196" t="s">
        <v>481</v>
      </c>
      <c r="K166" s="176"/>
    </row>
    <row r="167" spans="2:11" customFormat="1" ht="17.25" customHeight="1" x14ac:dyDescent="0.2">
      <c r="B167" s="177"/>
      <c r="C167" s="198" t="s">
        <v>482</v>
      </c>
      <c r="D167" s="198"/>
      <c r="E167" s="198"/>
      <c r="F167" s="199" t="s">
        <v>483</v>
      </c>
      <c r="G167" s="238"/>
      <c r="H167" s="239"/>
      <c r="I167" s="239"/>
      <c r="J167" s="198" t="s">
        <v>484</v>
      </c>
      <c r="K167" s="178"/>
    </row>
    <row r="168" spans="2:11" customFormat="1" ht="5.25" customHeight="1" x14ac:dyDescent="0.2">
      <c r="B168" s="206"/>
      <c r="C168" s="201"/>
      <c r="D168" s="201"/>
      <c r="E168" s="201"/>
      <c r="F168" s="201"/>
      <c r="G168" s="202"/>
      <c r="H168" s="201"/>
      <c r="I168" s="201"/>
      <c r="J168" s="201"/>
      <c r="K168" s="227"/>
    </row>
    <row r="169" spans="2:11" customFormat="1" ht="15" customHeight="1" x14ac:dyDescent="0.2">
      <c r="B169" s="206"/>
      <c r="C169" s="183" t="s">
        <v>488</v>
      </c>
      <c r="D169" s="183"/>
      <c r="E169" s="183"/>
      <c r="F169" s="204" t="s">
        <v>485</v>
      </c>
      <c r="G169" s="183"/>
      <c r="H169" s="183" t="s">
        <v>525</v>
      </c>
      <c r="I169" s="183" t="s">
        <v>487</v>
      </c>
      <c r="J169" s="183">
        <v>120</v>
      </c>
      <c r="K169" s="227"/>
    </row>
    <row r="170" spans="2:11" customFormat="1" ht="15" customHeight="1" x14ac:dyDescent="0.2">
      <c r="B170" s="206"/>
      <c r="C170" s="183" t="s">
        <v>534</v>
      </c>
      <c r="D170" s="183"/>
      <c r="E170" s="183"/>
      <c r="F170" s="204" t="s">
        <v>485</v>
      </c>
      <c r="G170" s="183"/>
      <c r="H170" s="183" t="s">
        <v>535</v>
      </c>
      <c r="I170" s="183" t="s">
        <v>487</v>
      </c>
      <c r="J170" s="183" t="s">
        <v>536</v>
      </c>
      <c r="K170" s="227"/>
    </row>
    <row r="171" spans="2:11" customFormat="1" ht="15" customHeight="1" x14ac:dyDescent="0.2">
      <c r="B171" s="206"/>
      <c r="C171" s="183" t="s">
        <v>433</v>
      </c>
      <c r="D171" s="183"/>
      <c r="E171" s="183"/>
      <c r="F171" s="204" t="s">
        <v>485</v>
      </c>
      <c r="G171" s="183"/>
      <c r="H171" s="183" t="s">
        <v>552</v>
      </c>
      <c r="I171" s="183" t="s">
        <v>487</v>
      </c>
      <c r="J171" s="183" t="s">
        <v>536</v>
      </c>
      <c r="K171" s="227"/>
    </row>
    <row r="172" spans="2:11" customFormat="1" ht="15" customHeight="1" x14ac:dyDescent="0.2">
      <c r="B172" s="206"/>
      <c r="C172" s="183" t="s">
        <v>490</v>
      </c>
      <c r="D172" s="183"/>
      <c r="E172" s="183"/>
      <c r="F172" s="204" t="s">
        <v>491</v>
      </c>
      <c r="G172" s="183"/>
      <c r="H172" s="183" t="s">
        <v>552</v>
      </c>
      <c r="I172" s="183" t="s">
        <v>487</v>
      </c>
      <c r="J172" s="183">
        <v>50</v>
      </c>
      <c r="K172" s="227"/>
    </row>
    <row r="173" spans="2:11" customFormat="1" ht="15" customHeight="1" x14ac:dyDescent="0.2">
      <c r="B173" s="206"/>
      <c r="C173" s="183" t="s">
        <v>493</v>
      </c>
      <c r="D173" s="183"/>
      <c r="E173" s="183"/>
      <c r="F173" s="204" t="s">
        <v>485</v>
      </c>
      <c r="G173" s="183"/>
      <c r="H173" s="183" t="s">
        <v>552</v>
      </c>
      <c r="I173" s="183" t="s">
        <v>495</v>
      </c>
      <c r="J173" s="183"/>
      <c r="K173" s="227"/>
    </row>
    <row r="174" spans="2:11" customFormat="1" ht="15" customHeight="1" x14ac:dyDescent="0.2">
      <c r="B174" s="206"/>
      <c r="C174" s="183" t="s">
        <v>504</v>
      </c>
      <c r="D174" s="183"/>
      <c r="E174" s="183"/>
      <c r="F174" s="204" t="s">
        <v>491</v>
      </c>
      <c r="G174" s="183"/>
      <c r="H174" s="183" t="s">
        <v>552</v>
      </c>
      <c r="I174" s="183" t="s">
        <v>487</v>
      </c>
      <c r="J174" s="183">
        <v>50</v>
      </c>
      <c r="K174" s="227"/>
    </row>
    <row r="175" spans="2:11" customFormat="1" ht="15" customHeight="1" x14ac:dyDescent="0.2">
      <c r="B175" s="206"/>
      <c r="C175" s="183" t="s">
        <v>512</v>
      </c>
      <c r="D175" s="183"/>
      <c r="E175" s="183"/>
      <c r="F175" s="204" t="s">
        <v>491</v>
      </c>
      <c r="G175" s="183"/>
      <c r="H175" s="183" t="s">
        <v>552</v>
      </c>
      <c r="I175" s="183" t="s">
        <v>487</v>
      </c>
      <c r="J175" s="183">
        <v>50</v>
      </c>
      <c r="K175" s="227"/>
    </row>
    <row r="176" spans="2:11" customFormat="1" ht="15" customHeight="1" x14ac:dyDescent="0.2">
      <c r="B176" s="206"/>
      <c r="C176" s="183" t="s">
        <v>510</v>
      </c>
      <c r="D176" s="183"/>
      <c r="E176" s="183"/>
      <c r="F176" s="204" t="s">
        <v>491</v>
      </c>
      <c r="G176" s="183"/>
      <c r="H176" s="183" t="s">
        <v>552</v>
      </c>
      <c r="I176" s="183" t="s">
        <v>487</v>
      </c>
      <c r="J176" s="183">
        <v>50</v>
      </c>
      <c r="K176" s="227"/>
    </row>
    <row r="177" spans="2:11" customFormat="1" ht="15" customHeight="1" x14ac:dyDescent="0.2">
      <c r="B177" s="206"/>
      <c r="C177" s="183" t="s">
        <v>106</v>
      </c>
      <c r="D177" s="183"/>
      <c r="E177" s="183"/>
      <c r="F177" s="204" t="s">
        <v>485</v>
      </c>
      <c r="G177" s="183"/>
      <c r="H177" s="183" t="s">
        <v>553</v>
      </c>
      <c r="I177" s="183" t="s">
        <v>554</v>
      </c>
      <c r="J177" s="183"/>
      <c r="K177" s="227"/>
    </row>
    <row r="178" spans="2:11" customFormat="1" ht="15" customHeight="1" x14ac:dyDescent="0.2">
      <c r="B178" s="206"/>
      <c r="C178" s="183" t="s">
        <v>61</v>
      </c>
      <c r="D178" s="183"/>
      <c r="E178" s="183"/>
      <c r="F178" s="204" t="s">
        <v>485</v>
      </c>
      <c r="G178" s="183"/>
      <c r="H178" s="183" t="s">
        <v>555</v>
      </c>
      <c r="I178" s="183" t="s">
        <v>556</v>
      </c>
      <c r="J178" s="183">
        <v>1</v>
      </c>
      <c r="K178" s="227"/>
    </row>
    <row r="179" spans="2:11" customFormat="1" ht="15" customHeight="1" x14ac:dyDescent="0.2">
      <c r="B179" s="206"/>
      <c r="C179" s="183" t="s">
        <v>57</v>
      </c>
      <c r="D179" s="183"/>
      <c r="E179" s="183"/>
      <c r="F179" s="204" t="s">
        <v>485</v>
      </c>
      <c r="G179" s="183"/>
      <c r="H179" s="183" t="s">
        <v>557</v>
      </c>
      <c r="I179" s="183" t="s">
        <v>487</v>
      </c>
      <c r="J179" s="183">
        <v>20</v>
      </c>
      <c r="K179" s="227"/>
    </row>
    <row r="180" spans="2:11" customFormat="1" ht="15" customHeight="1" x14ac:dyDescent="0.2">
      <c r="B180" s="206"/>
      <c r="C180" s="183" t="s">
        <v>58</v>
      </c>
      <c r="D180" s="183"/>
      <c r="E180" s="183"/>
      <c r="F180" s="204" t="s">
        <v>485</v>
      </c>
      <c r="G180" s="183"/>
      <c r="H180" s="183" t="s">
        <v>558</v>
      </c>
      <c r="I180" s="183" t="s">
        <v>487</v>
      </c>
      <c r="J180" s="183">
        <v>255</v>
      </c>
      <c r="K180" s="227"/>
    </row>
    <row r="181" spans="2:11" customFormat="1" ht="15" customHeight="1" x14ac:dyDescent="0.2">
      <c r="B181" s="206"/>
      <c r="C181" s="183" t="s">
        <v>107</v>
      </c>
      <c r="D181" s="183"/>
      <c r="E181" s="183"/>
      <c r="F181" s="204" t="s">
        <v>485</v>
      </c>
      <c r="G181" s="183"/>
      <c r="H181" s="183" t="s">
        <v>449</v>
      </c>
      <c r="I181" s="183" t="s">
        <v>487</v>
      </c>
      <c r="J181" s="183">
        <v>10</v>
      </c>
      <c r="K181" s="227"/>
    </row>
    <row r="182" spans="2:11" customFormat="1" ht="15" customHeight="1" x14ac:dyDescent="0.2">
      <c r="B182" s="206"/>
      <c r="C182" s="183" t="s">
        <v>108</v>
      </c>
      <c r="D182" s="183"/>
      <c r="E182" s="183"/>
      <c r="F182" s="204" t="s">
        <v>485</v>
      </c>
      <c r="G182" s="183"/>
      <c r="H182" s="183" t="s">
        <v>559</v>
      </c>
      <c r="I182" s="183" t="s">
        <v>520</v>
      </c>
      <c r="J182" s="183"/>
      <c r="K182" s="227"/>
    </row>
    <row r="183" spans="2:11" customFormat="1" ht="15" customHeight="1" x14ac:dyDescent="0.2">
      <c r="B183" s="206"/>
      <c r="C183" s="183" t="s">
        <v>560</v>
      </c>
      <c r="D183" s="183"/>
      <c r="E183" s="183"/>
      <c r="F183" s="204" t="s">
        <v>485</v>
      </c>
      <c r="G183" s="183"/>
      <c r="H183" s="183" t="s">
        <v>561</v>
      </c>
      <c r="I183" s="183" t="s">
        <v>520</v>
      </c>
      <c r="J183" s="183"/>
      <c r="K183" s="227"/>
    </row>
    <row r="184" spans="2:11" customFormat="1" ht="15" customHeight="1" x14ac:dyDescent="0.2">
      <c r="B184" s="206"/>
      <c r="C184" s="183" t="s">
        <v>549</v>
      </c>
      <c r="D184" s="183"/>
      <c r="E184" s="183"/>
      <c r="F184" s="204" t="s">
        <v>485</v>
      </c>
      <c r="G184" s="183"/>
      <c r="H184" s="183" t="s">
        <v>562</v>
      </c>
      <c r="I184" s="183" t="s">
        <v>520</v>
      </c>
      <c r="J184" s="183"/>
      <c r="K184" s="227"/>
    </row>
    <row r="185" spans="2:11" customFormat="1" ht="15" customHeight="1" x14ac:dyDescent="0.2">
      <c r="B185" s="206"/>
      <c r="C185" s="183" t="s">
        <v>110</v>
      </c>
      <c r="D185" s="183"/>
      <c r="E185" s="183"/>
      <c r="F185" s="204" t="s">
        <v>491</v>
      </c>
      <c r="G185" s="183"/>
      <c r="H185" s="183" t="s">
        <v>563</v>
      </c>
      <c r="I185" s="183" t="s">
        <v>487</v>
      </c>
      <c r="J185" s="183">
        <v>50</v>
      </c>
      <c r="K185" s="227"/>
    </row>
    <row r="186" spans="2:11" customFormat="1" ht="15" customHeight="1" x14ac:dyDescent="0.2">
      <c r="B186" s="206"/>
      <c r="C186" s="183" t="s">
        <v>564</v>
      </c>
      <c r="D186" s="183"/>
      <c r="E186" s="183"/>
      <c r="F186" s="204" t="s">
        <v>491</v>
      </c>
      <c r="G186" s="183"/>
      <c r="H186" s="183" t="s">
        <v>565</v>
      </c>
      <c r="I186" s="183" t="s">
        <v>566</v>
      </c>
      <c r="J186" s="183"/>
      <c r="K186" s="227"/>
    </row>
    <row r="187" spans="2:11" customFormat="1" ht="15" customHeight="1" x14ac:dyDescent="0.2">
      <c r="B187" s="206"/>
      <c r="C187" s="183" t="s">
        <v>567</v>
      </c>
      <c r="D187" s="183"/>
      <c r="E187" s="183"/>
      <c r="F187" s="204" t="s">
        <v>491</v>
      </c>
      <c r="G187" s="183"/>
      <c r="H187" s="183" t="s">
        <v>568</v>
      </c>
      <c r="I187" s="183" t="s">
        <v>566</v>
      </c>
      <c r="J187" s="183"/>
      <c r="K187" s="227"/>
    </row>
    <row r="188" spans="2:11" customFormat="1" ht="15" customHeight="1" x14ac:dyDescent="0.2">
      <c r="B188" s="206"/>
      <c r="C188" s="183" t="s">
        <v>569</v>
      </c>
      <c r="D188" s="183"/>
      <c r="E188" s="183"/>
      <c r="F188" s="204" t="s">
        <v>491</v>
      </c>
      <c r="G188" s="183"/>
      <c r="H188" s="183" t="s">
        <v>570</v>
      </c>
      <c r="I188" s="183" t="s">
        <v>566</v>
      </c>
      <c r="J188" s="183"/>
      <c r="K188" s="227"/>
    </row>
    <row r="189" spans="2:11" customFormat="1" ht="15" customHeight="1" x14ac:dyDescent="0.2">
      <c r="B189" s="206"/>
      <c r="C189" s="240" t="s">
        <v>571</v>
      </c>
      <c r="D189" s="183"/>
      <c r="E189" s="183"/>
      <c r="F189" s="204" t="s">
        <v>491</v>
      </c>
      <c r="G189" s="183"/>
      <c r="H189" s="183" t="s">
        <v>572</v>
      </c>
      <c r="I189" s="183" t="s">
        <v>573</v>
      </c>
      <c r="J189" s="241" t="s">
        <v>574</v>
      </c>
      <c r="K189" s="227"/>
    </row>
    <row r="190" spans="2:11" customFormat="1" ht="15" customHeight="1" x14ac:dyDescent="0.2">
      <c r="B190" s="242"/>
      <c r="C190" s="243" t="s">
        <v>575</v>
      </c>
      <c r="D190" s="244"/>
      <c r="E190" s="244"/>
      <c r="F190" s="245" t="s">
        <v>491</v>
      </c>
      <c r="G190" s="244"/>
      <c r="H190" s="244" t="s">
        <v>576</v>
      </c>
      <c r="I190" s="244" t="s">
        <v>573</v>
      </c>
      <c r="J190" s="246" t="s">
        <v>574</v>
      </c>
      <c r="K190" s="247"/>
    </row>
    <row r="191" spans="2:11" customFormat="1" ht="15" customHeight="1" x14ac:dyDescent="0.2">
      <c r="B191" s="206"/>
      <c r="C191" s="240" t="s">
        <v>46</v>
      </c>
      <c r="D191" s="183"/>
      <c r="E191" s="183"/>
      <c r="F191" s="204" t="s">
        <v>485</v>
      </c>
      <c r="G191" s="183"/>
      <c r="H191" s="180" t="s">
        <v>577</v>
      </c>
      <c r="I191" s="183" t="s">
        <v>578</v>
      </c>
      <c r="J191" s="183"/>
      <c r="K191" s="227"/>
    </row>
    <row r="192" spans="2:11" customFormat="1" ht="15" customHeight="1" x14ac:dyDescent="0.2">
      <c r="B192" s="206"/>
      <c r="C192" s="240" t="s">
        <v>579</v>
      </c>
      <c r="D192" s="183"/>
      <c r="E192" s="183"/>
      <c r="F192" s="204" t="s">
        <v>485</v>
      </c>
      <c r="G192" s="183"/>
      <c r="H192" s="183" t="s">
        <v>580</v>
      </c>
      <c r="I192" s="183" t="s">
        <v>520</v>
      </c>
      <c r="J192" s="183"/>
      <c r="K192" s="227"/>
    </row>
    <row r="193" spans="2:11" customFormat="1" ht="15" customHeight="1" x14ac:dyDescent="0.2">
      <c r="B193" s="206"/>
      <c r="C193" s="240" t="s">
        <v>581</v>
      </c>
      <c r="D193" s="183"/>
      <c r="E193" s="183"/>
      <c r="F193" s="204" t="s">
        <v>485</v>
      </c>
      <c r="G193" s="183"/>
      <c r="H193" s="183" t="s">
        <v>582</v>
      </c>
      <c r="I193" s="183" t="s">
        <v>520</v>
      </c>
      <c r="J193" s="183"/>
      <c r="K193" s="227"/>
    </row>
    <row r="194" spans="2:11" customFormat="1" ht="15" customHeight="1" x14ac:dyDescent="0.2">
      <c r="B194" s="206"/>
      <c r="C194" s="240" t="s">
        <v>583</v>
      </c>
      <c r="D194" s="183"/>
      <c r="E194" s="183"/>
      <c r="F194" s="204" t="s">
        <v>491</v>
      </c>
      <c r="G194" s="183"/>
      <c r="H194" s="183" t="s">
        <v>584</v>
      </c>
      <c r="I194" s="183" t="s">
        <v>520</v>
      </c>
      <c r="J194" s="183"/>
      <c r="K194" s="227"/>
    </row>
    <row r="195" spans="2:11" customFormat="1" ht="15" customHeight="1" x14ac:dyDescent="0.2">
      <c r="B195" s="233"/>
      <c r="C195" s="248"/>
      <c r="D195" s="213"/>
      <c r="E195" s="213"/>
      <c r="F195" s="213"/>
      <c r="G195" s="213"/>
      <c r="H195" s="213"/>
      <c r="I195" s="213"/>
      <c r="J195" s="213"/>
      <c r="K195" s="234"/>
    </row>
    <row r="196" spans="2:11" customFormat="1" ht="18.75" customHeight="1" x14ac:dyDescent="0.2">
      <c r="B196" s="215"/>
      <c r="C196" s="225"/>
      <c r="D196" s="225"/>
      <c r="E196" s="225"/>
      <c r="F196" s="235"/>
      <c r="G196" s="225"/>
      <c r="H196" s="225"/>
      <c r="I196" s="225"/>
      <c r="J196" s="225"/>
      <c r="K196" s="215"/>
    </row>
    <row r="197" spans="2:11" customFormat="1" ht="18.75" customHeight="1" x14ac:dyDescent="0.2">
      <c r="B197" s="215"/>
      <c r="C197" s="225"/>
      <c r="D197" s="225"/>
      <c r="E197" s="225"/>
      <c r="F197" s="235"/>
      <c r="G197" s="225"/>
      <c r="H197" s="225"/>
      <c r="I197" s="225"/>
      <c r="J197" s="225"/>
      <c r="K197" s="215"/>
    </row>
    <row r="198" spans="2:11" customFormat="1" ht="18.75" customHeight="1" x14ac:dyDescent="0.2">
      <c r="B198" s="190"/>
      <c r="C198" s="190"/>
      <c r="D198" s="190"/>
      <c r="E198" s="190"/>
      <c r="F198" s="190"/>
      <c r="G198" s="190"/>
      <c r="H198" s="190"/>
      <c r="I198" s="190"/>
      <c r="J198" s="190"/>
      <c r="K198" s="190"/>
    </row>
    <row r="199" spans="2:11" customFormat="1" ht="13.5" x14ac:dyDescent="0.2">
      <c r="B199" s="172"/>
      <c r="C199" s="173"/>
      <c r="D199" s="173"/>
      <c r="E199" s="173"/>
      <c r="F199" s="173"/>
      <c r="G199" s="173"/>
      <c r="H199" s="173"/>
      <c r="I199" s="173"/>
      <c r="J199" s="173"/>
      <c r="K199" s="174"/>
    </row>
    <row r="200" spans="2:11" customFormat="1" ht="21" x14ac:dyDescent="0.2">
      <c r="B200" s="175"/>
      <c r="C200" s="299" t="s">
        <v>585</v>
      </c>
      <c r="D200" s="299"/>
      <c r="E200" s="299"/>
      <c r="F200" s="299"/>
      <c r="G200" s="299"/>
      <c r="H200" s="299"/>
      <c r="I200" s="299"/>
      <c r="J200" s="299"/>
      <c r="K200" s="176"/>
    </row>
    <row r="201" spans="2:11" customFormat="1" ht="25.5" customHeight="1" x14ac:dyDescent="0.3">
      <c r="B201" s="175"/>
      <c r="C201" s="249" t="s">
        <v>586</v>
      </c>
      <c r="D201" s="249"/>
      <c r="E201" s="249"/>
      <c r="F201" s="249" t="s">
        <v>587</v>
      </c>
      <c r="G201" s="250"/>
      <c r="H201" s="300" t="s">
        <v>588</v>
      </c>
      <c r="I201" s="300"/>
      <c r="J201" s="300"/>
      <c r="K201" s="176"/>
    </row>
    <row r="202" spans="2:11" customFormat="1" ht="5.25" customHeight="1" x14ac:dyDescent="0.2">
      <c r="B202" s="206"/>
      <c r="C202" s="201"/>
      <c r="D202" s="201"/>
      <c r="E202" s="201"/>
      <c r="F202" s="201"/>
      <c r="G202" s="225"/>
      <c r="H202" s="201"/>
      <c r="I202" s="201"/>
      <c r="J202" s="201"/>
      <c r="K202" s="227"/>
    </row>
    <row r="203" spans="2:11" customFormat="1" ht="15" customHeight="1" x14ac:dyDescent="0.2">
      <c r="B203" s="206"/>
      <c r="C203" s="183" t="s">
        <v>578</v>
      </c>
      <c r="D203" s="183"/>
      <c r="E203" s="183"/>
      <c r="F203" s="204" t="s">
        <v>47</v>
      </c>
      <c r="G203" s="183"/>
      <c r="H203" s="298" t="s">
        <v>589</v>
      </c>
      <c r="I203" s="298"/>
      <c r="J203" s="298"/>
      <c r="K203" s="227"/>
    </row>
    <row r="204" spans="2:11" customFormat="1" ht="15" customHeight="1" x14ac:dyDescent="0.2">
      <c r="B204" s="206"/>
      <c r="C204" s="183"/>
      <c r="D204" s="183"/>
      <c r="E204" s="183"/>
      <c r="F204" s="204" t="s">
        <v>48</v>
      </c>
      <c r="G204" s="183"/>
      <c r="H204" s="298" t="s">
        <v>590</v>
      </c>
      <c r="I204" s="298"/>
      <c r="J204" s="298"/>
      <c r="K204" s="227"/>
    </row>
    <row r="205" spans="2:11" customFormat="1" ht="15" customHeight="1" x14ac:dyDescent="0.2">
      <c r="B205" s="206"/>
      <c r="C205" s="183"/>
      <c r="D205" s="183"/>
      <c r="E205" s="183"/>
      <c r="F205" s="204" t="s">
        <v>51</v>
      </c>
      <c r="G205" s="183"/>
      <c r="H205" s="298" t="s">
        <v>591</v>
      </c>
      <c r="I205" s="298"/>
      <c r="J205" s="298"/>
      <c r="K205" s="227"/>
    </row>
    <row r="206" spans="2:11" customFormat="1" ht="15" customHeight="1" x14ac:dyDescent="0.2">
      <c r="B206" s="206"/>
      <c r="C206" s="183"/>
      <c r="D206" s="183"/>
      <c r="E206" s="183"/>
      <c r="F206" s="204" t="s">
        <v>49</v>
      </c>
      <c r="G206" s="183"/>
      <c r="H206" s="298" t="s">
        <v>592</v>
      </c>
      <c r="I206" s="298"/>
      <c r="J206" s="298"/>
      <c r="K206" s="227"/>
    </row>
    <row r="207" spans="2:11" customFormat="1" ht="15" customHeight="1" x14ac:dyDescent="0.2">
      <c r="B207" s="206"/>
      <c r="C207" s="183"/>
      <c r="D207" s="183"/>
      <c r="E207" s="183"/>
      <c r="F207" s="204" t="s">
        <v>50</v>
      </c>
      <c r="G207" s="183"/>
      <c r="H207" s="298" t="s">
        <v>593</v>
      </c>
      <c r="I207" s="298"/>
      <c r="J207" s="298"/>
      <c r="K207" s="227"/>
    </row>
    <row r="208" spans="2:11" customFormat="1" ht="15" customHeight="1" x14ac:dyDescent="0.2">
      <c r="B208" s="206"/>
      <c r="C208" s="183"/>
      <c r="D208" s="183"/>
      <c r="E208" s="183"/>
      <c r="F208" s="204"/>
      <c r="G208" s="183"/>
      <c r="H208" s="183"/>
      <c r="I208" s="183"/>
      <c r="J208" s="183"/>
      <c r="K208" s="227"/>
    </row>
    <row r="209" spans="2:11" customFormat="1" ht="15" customHeight="1" x14ac:dyDescent="0.2">
      <c r="B209" s="206"/>
      <c r="C209" s="183" t="s">
        <v>532</v>
      </c>
      <c r="D209" s="183"/>
      <c r="E209" s="183"/>
      <c r="F209" s="204" t="s">
        <v>83</v>
      </c>
      <c r="G209" s="183"/>
      <c r="H209" s="298" t="s">
        <v>594</v>
      </c>
      <c r="I209" s="298"/>
      <c r="J209" s="298"/>
      <c r="K209" s="227"/>
    </row>
    <row r="210" spans="2:11" customFormat="1" ht="15" customHeight="1" x14ac:dyDescent="0.2">
      <c r="B210" s="206"/>
      <c r="C210" s="183"/>
      <c r="D210" s="183"/>
      <c r="E210" s="183"/>
      <c r="F210" s="204" t="s">
        <v>429</v>
      </c>
      <c r="G210" s="183"/>
      <c r="H210" s="298" t="s">
        <v>430</v>
      </c>
      <c r="I210" s="298"/>
      <c r="J210" s="298"/>
      <c r="K210" s="227"/>
    </row>
    <row r="211" spans="2:11" customFormat="1" ht="15" customHeight="1" x14ac:dyDescent="0.2">
      <c r="B211" s="206"/>
      <c r="C211" s="183"/>
      <c r="D211" s="183"/>
      <c r="E211" s="183"/>
      <c r="F211" s="204" t="s">
        <v>427</v>
      </c>
      <c r="G211" s="183"/>
      <c r="H211" s="298" t="s">
        <v>595</v>
      </c>
      <c r="I211" s="298"/>
      <c r="J211" s="298"/>
      <c r="K211" s="227"/>
    </row>
    <row r="212" spans="2:11" customFormat="1" ht="15" customHeight="1" x14ac:dyDescent="0.2">
      <c r="B212" s="251"/>
      <c r="C212" s="183"/>
      <c r="D212" s="183"/>
      <c r="E212" s="183"/>
      <c r="F212" s="204" t="s">
        <v>90</v>
      </c>
      <c r="G212" s="240"/>
      <c r="H212" s="297" t="s">
        <v>91</v>
      </c>
      <c r="I212" s="297"/>
      <c r="J212" s="297"/>
      <c r="K212" s="252"/>
    </row>
    <row r="213" spans="2:11" customFormat="1" ht="15" customHeight="1" x14ac:dyDescent="0.2">
      <c r="B213" s="251"/>
      <c r="C213" s="183"/>
      <c r="D213" s="183"/>
      <c r="E213" s="183"/>
      <c r="F213" s="204" t="s">
        <v>431</v>
      </c>
      <c r="G213" s="240"/>
      <c r="H213" s="297" t="s">
        <v>596</v>
      </c>
      <c r="I213" s="297"/>
      <c r="J213" s="297"/>
      <c r="K213" s="252"/>
    </row>
    <row r="214" spans="2:11" customFormat="1" ht="15" customHeight="1" x14ac:dyDescent="0.2">
      <c r="B214" s="251"/>
      <c r="C214" s="183"/>
      <c r="D214" s="183"/>
      <c r="E214" s="183"/>
      <c r="F214" s="204"/>
      <c r="G214" s="240"/>
      <c r="H214" s="231"/>
      <c r="I214" s="231"/>
      <c r="J214" s="231"/>
      <c r="K214" s="252"/>
    </row>
    <row r="215" spans="2:11" customFormat="1" ht="15" customHeight="1" x14ac:dyDescent="0.2">
      <c r="B215" s="251"/>
      <c r="C215" s="183" t="s">
        <v>556</v>
      </c>
      <c r="D215" s="183"/>
      <c r="E215" s="183"/>
      <c r="F215" s="204">
        <v>1</v>
      </c>
      <c r="G215" s="240"/>
      <c r="H215" s="297" t="s">
        <v>597</v>
      </c>
      <c r="I215" s="297"/>
      <c r="J215" s="297"/>
      <c r="K215" s="252"/>
    </row>
    <row r="216" spans="2:11" customFormat="1" ht="15" customHeight="1" x14ac:dyDescent="0.2">
      <c r="B216" s="251"/>
      <c r="C216" s="183"/>
      <c r="D216" s="183"/>
      <c r="E216" s="183"/>
      <c r="F216" s="204">
        <v>2</v>
      </c>
      <c r="G216" s="240"/>
      <c r="H216" s="297" t="s">
        <v>598</v>
      </c>
      <c r="I216" s="297"/>
      <c r="J216" s="297"/>
      <c r="K216" s="252"/>
    </row>
    <row r="217" spans="2:11" customFormat="1" ht="15" customHeight="1" x14ac:dyDescent="0.2">
      <c r="B217" s="251"/>
      <c r="C217" s="183"/>
      <c r="D217" s="183"/>
      <c r="E217" s="183"/>
      <c r="F217" s="204">
        <v>3</v>
      </c>
      <c r="G217" s="240"/>
      <c r="H217" s="297" t="s">
        <v>599</v>
      </c>
      <c r="I217" s="297"/>
      <c r="J217" s="297"/>
      <c r="K217" s="252"/>
    </row>
    <row r="218" spans="2:11" customFormat="1" ht="15" customHeight="1" x14ac:dyDescent="0.2">
      <c r="B218" s="251"/>
      <c r="C218" s="183"/>
      <c r="D218" s="183"/>
      <c r="E218" s="183"/>
      <c r="F218" s="204">
        <v>4</v>
      </c>
      <c r="G218" s="240"/>
      <c r="H218" s="297" t="s">
        <v>600</v>
      </c>
      <c r="I218" s="297"/>
      <c r="J218" s="297"/>
      <c r="K218" s="252"/>
    </row>
    <row r="219" spans="2:11" customFormat="1" ht="12.75" customHeight="1" x14ac:dyDescent="0.2">
      <c r="B219" s="253"/>
      <c r="C219" s="254"/>
      <c r="D219" s="254"/>
      <c r="E219" s="254"/>
      <c r="F219" s="254"/>
      <c r="G219" s="254"/>
      <c r="H219" s="254"/>
      <c r="I219" s="254"/>
      <c r="J219" s="254"/>
      <c r="K219" s="255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SO100-a - Parkoviště A</vt:lpstr>
      <vt:lpstr>SO100-b - Parkoviště B</vt:lpstr>
      <vt:lpstr>VON - Vedlejší a ostatní ...</vt:lpstr>
      <vt:lpstr>Pokyny pro vyplnění</vt:lpstr>
      <vt:lpstr>'Rekapitulace stavby'!Názvy_tisku</vt:lpstr>
      <vt:lpstr>'SO100-a - Parkoviště A'!Názvy_tisku</vt:lpstr>
      <vt:lpstr>'SO100-b - Parkoviště B'!Názvy_tisku</vt:lpstr>
      <vt:lpstr>'VON - Vedlejší a ostatní ...'!Názvy_tisku</vt:lpstr>
      <vt:lpstr>'Pokyny pro vyplnění'!Oblast_tisku</vt:lpstr>
      <vt:lpstr>'Rekapitulace stavby'!Oblast_tisku</vt:lpstr>
      <vt:lpstr>'SO100-a - Parkoviště A'!Oblast_tisku</vt:lpstr>
      <vt:lpstr>'SO100-b - Parkoviště B'!Oblast_tisku</vt:lpstr>
      <vt:lpstr>'VON - Vedlejší a ostatní 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 Křišťál</dc:creator>
  <cp:lastModifiedBy>Jiri</cp:lastModifiedBy>
  <cp:lastPrinted>2024-03-25T11:59:09Z</cp:lastPrinted>
  <dcterms:created xsi:type="dcterms:W3CDTF">2024-03-07T13:40:29Z</dcterms:created>
  <dcterms:modified xsi:type="dcterms:W3CDTF">2024-03-25T11:59:46Z</dcterms:modified>
</cp:coreProperties>
</file>