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 activeTab="3"/>
  </bookViews>
  <sheets>
    <sheet name="U Nádržky část A rekap." sheetId="4" r:id="rId1"/>
    <sheet name="část A pol.rozp." sheetId="2" r:id="rId2"/>
    <sheet name="U Nádržky část B rekap." sheetId="6" r:id="rId3"/>
    <sheet name="část B pol.rozp." sheetId="5" r:id="rId4"/>
  </sheets>
  <calcPr calcId="125725"/>
</workbook>
</file>

<file path=xl/calcChain.xml><?xml version="1.0" encoding="utf-8"?>
<calcChain xmlns="http://schemas.openxmlformats.org/spreadsheetml/2006/main">
  <c r="C14" i="5"/>
  <c r="C16" s="1"/>
  <c r="E38"/>
  <c r="E37"/>
  <c r="E35"/>
  <c r="E34" s="1"/>
  <c r="E33"/>
  <c r="C32"/>
  <c r="E32"/>
  <c r="E31"/>
  <c r="E30"/>
  <c r="C24"/>
  <c r="C23"/>
  <c r="C21"/>
  <c r="E21"/>
  <c r="E13"/>
  <c r="C33" i="2"/>
  <c r="C22"/>
  <c r="C15"/>
  <c r="C16" s="1"/>
  <c r="E16" s="1"/>
  <c r="C25"/>
  <c r="C24" s="1"/>
  <c r="E13"/>
  <c r="C15" i="5"/>
  <c r="E15" s="1"/>
  <c r="E36"/>
  <c r="C8" i="6"/>
  <c r="D8" s="1"/>
  <c r="E8" s="1"/>
  <c r="E29" i="5"/>
  <c r="E23"/>
  <c r="C26"/>
  <c r="E26"/>
  <c r="C27"/>
  <c r="E27"/>
  <c r="C25"/>
  <c r="E25"/>
  <c r="C28"/>
  <c r="E28"/>
  <c r="E24"/>
  <c r="E14"/>
  <c r="C17" i="2"/>
  <c r="C18" s="1"/>
  <c r="E18" s="1"/>
  <c r="E42"/>
  <c r="E41"/>
  <c r="E40"/>
  <c r="E38"/>
  <c r="E37" s="1"/>
  <c r="E36"/>
  <c r="E35"/>
  <c r="E34"/>
  <c r="E33"/>
  <c r="E32"/>
  <c r="E30" s="1"/>
  <c r="E31"/>
  <c r="E25"/>
  <c r="E22"/>
  <c r="E15"/>
  <c r="E14"/>
  <c r="E22" i="5"/>
  <c r="C19" i="2"/>
  <c r="E19" s="1"/>
  <c r="E17"/>
  <c r="E39"/>
  <c r="C8" i="4"/>
  <c r="D8" s="1"/>
  <c r="C28" i="2" l="1"/>
  <c r="E28" s="1"/>
  <c r="C26"/>
  <c r="E26" s="1"/>
  <c r="C27"/>
  <c r="E27" s="1"/>
  <c r="C29"/>
  <c r="E29" s="1"/>
  <c r="E24"/>
  <c r="C19" i="5"/>
  <c r="C18"/>
  <c r="E18" s="1"/>
  <c r="C17"/>
  <c r="E17" s="1"/>
  <c r="E16"/>
  <c r="C20" i="2"/>
  <c r="E8" i="4"/>
  <c r="C21" i="2" l="1"/>
  <c r="E21" s="1"/>
  <c r="E20"/>
  <c r="E12" s="1"/>
  <c r="E10" s="1"/>
  <c r="E6" s="1"/>
  <c r="C20" i="5"/>
  <c r="E20" s="1"/>
  <c r="E19"/>
  <c r="E12" s="1"/>
  <c r="E10" s="1"/>
  <c r="E6" s="1"/>
  <c r="E23" i="2"/>
  <c r="E7" i="5" l="1"/>
  <c r="D7" i="6" s="1"/>
  <c r="D10" s="1"/>
  <c r="C7"/>
  <c r="C10" s="1"/>
  <c r="E10" s="1"/>
  <c r="E8" i="5"/>
  <c r="E7" i="6" s="1"/>
  <c r="C7" i="4"/>
  <c r="C10" s="1"/>
  <c r="E7" i="2"/>
  <c r="D7" i="4" s="1"/>
  <c r="D10" s="1"/>
  <c r="E10" l="1"/>
  <c r="E8" i="2"/>
  <c r="E7" i="4" s="1"/>
</calcChain>
</file>

<file path=xl/sharedStrings.xml><?xml version="1.0" encoding="utf-8"?>
<sst xmlns="http://schemas.openxmlformats.org/spreadsheetml/2006/main" count="144" uniqueCount="59">
  <si>
    <t>Název</t>
  </si>
  <si>
    <t>MJ</t>
  </si>
  <si>
    <t>Množství</t>
  </si>
  <si>
    <t>Jednotková cena</t>
  </si>
  <si>
    <t>Cena celkem</t>
  </si>
  <si>
    <t>Zemní práce</t>
  </si>
  <si>
    <t>m2</t>
  </si>
  <si>
    <t>m</t>
  </si>
  <si>
    <t>m3</t>
  </si>
  <si>
    <t>Vodorovné přemístění do 10000 m výkopku z horniny tř. 1 až 4</t>
  </si>
  <si>
    <t>Příplatek k vodorovnému přemístění výkopku z horniny tř. 1 až 4 ZKD 1000 m přes 10000 m</t>
  </si>
  <si>
    <t>Nakládání výkopku z hornin tř. 1 až 4 přes 100 m3</t>
  </si>
  <si>
    <t>Uložení sypaniny na skládky</t>
  </si>
  <si>
    <t>Poplatek za skládku - ostatní zemina</t>
  </si>
  <si>
    <t>t</t>
  </si>
  <si>
    <t>Komunikace</t>
  </si>
  <si>
    <t>kpl</t>
  </si>
  <si>
    <t>Ostatní konstrukce a práce-bourání</t>
  </si>
  <si>
    <t>Řezání stávajícího živičného krytu hl do 50 mm</t>
  </si>
  <si>
    <t>Přesun hmot</t>
  </si>
  <si>
    <t>Přesun hmot pro pozemní komunikace a letiště s krytem živičným</t>
  </si>
  <si>
    <t>Geodetické zaměření</t>
  </si>
  <si>
    <t>Projekt skutečného provedení stavby</t>
  </si>
  <si>
    <t>Celkem bez DPH</t>
  </si>
  <si>
    <t>rektifikace pvrchových znaků inž.sítí (poklopy,hrnky,uliční vpusti)</t>
  </si>
  <si>
    <t>obrubník betonový silniční přírodní standard 100x10x25 cm</t>
  </si>
  <si>
    <t>ks</t>
  </si>
  <si>
    <t>Příplatek k odkopávkám a prokopávkám pro silnice v hornině tř. 3 za lepivost</t>
  </si>
  <si>
    <t>Postřik spojovací 0,3kg/m2</t>
  </si>
  <si>
    <t>Postřik infiltrační 0,7kg/m2</t>
  </si>
  <si>
    <t>Úprava pláně v zářezech v hornině tř. 1 až 4 se zhutněním (168 x 3,5)</t>
  </si>
  <si>
    <t>Asfaltový beton ACO 11 I tl 50 mm š do 3 m</t>
  </si>
  <si>
    <t xml:space="preserve">Podklad ze štěrkodrtě ŠD 0/63  tl 200 mm </t>
  </si>
  <si>
    <t>Větev 1                                                                        celkem bez DPH</t>
  </si>
  <si>
    <t>DPH</t>
  </si>
  <si>
    <t>Celkem včetně DPH</t>
  </si>
  <si>
    <t>DPH 20%</t>
  </si>
  <si>
    <t>cena bez DPH</t>
  </si>
  <si>
    <t>cena s DPH</t>
  </si>
  <si>
    <t>Celkem</t>
  </si>
  <si>
    <t>Stavba:      Psáry -   komunikace ulice U Nádržky - část "A"</t>
  </si>
  <si>
    <t>ZRN</t>
  </si>
  <si>
    <t>VRN</t>
  </si>
  <si>
    <t xml:space="preserve">Stavba:Psáry -komunikace ulice U Nádržky </t>
  </si>
  <si>
    <t>Objekt: SO 01část "A"</t>
  </si>
  <si>
    <t xml:space="preserve">Fézování asfaltových vrstev v tl. 50mm(4,1+14,0):2 x 29,0 = 262,45 </t>
  </si>
  <si>
    <t xml:space="preserve">Podklad ze štěrkodrtě ŠD 0/32  tl 100 mm </t>
  </si>
  <si>
    <t>Odstranění podkladu pl nad 200 m2 z kameniva drceného tl 100 mm (262,45 + 4,5x 42 + 4,9x10 + 5,5x82 + 8,3x9 + 4,5x7 + 4,5x20 + 5,5x0,5 +3,9x22,1 + 1,5x4 + 4,5x5,5 + 3,3x4 ) =1280,54</t>
  </si>
  <si>
    <t>Odkopávky a prokopávky nezapažené pro silnice objemu do 1000 m3 v hornině tř. 3 ( 1280,54 x 0,175)</t>
  </si>
  <si>
    <t>Osazení silničního obrubníku betonového stojatého s boční opěrou do lože z betonu   (2 x 164) - 6 + 2x ( 1 + 22,1 + 5,5 + 3,3 + 8) = 401,8</t>
  </si>
  <si>
    <t>Lože pod obrubníky z betonu prostého B20 (402 x 0,3 x 0,2)</t>
  </si>
  <si>
    <t>Poplatek za skládku - asfaltový povrch bez příměsi (29 x 9 x 0,05 x 2,4)</t>
  </si>
  <si>
    <t>Podklad z obalovaného kameniva ACL 16 tl 70 mm š do 3 m</t>
  </si>
  <si>
    <t>dočasné dopravní značení</t>
  </si>
  <si>
    <t>Odstranění podkladu pl nad 200 m2 z kameniva drceného tl 100 mm (3,4x9 + 5,4x15 + 3,9x21 + 2,4x6 + 5x4 ) =227,9</t>
  </si>
  <si>
    <t>Osazení silničního obrubníku betonového stojatého s boční opěrou do lože z betonu   (36 + 14 + 10 + 5 + 15) = 401,8</t>
  </si>
  <si>
    <t>Stavba:      Psáry -   komunikace ulice U Nádržky - část "B"</t>
  </si>
  <si>
    <t>Objekt: SO 02 část "B"</t>
  </si>
  <si>
    <t>Veřejná zakázka malého rozsahu „ REKONSTRUKCE POVRCHŮ KOMUNIKACÍ V UL. U NÁDRŽKY A ČÁSTI UL. HLAVNÍ“</t>
  </si>
</sst>
</file>

<file path=xl/styles.xml><?xml version="1.0" encoding="utf-8"?>
<styleSheet xmlns="http://schemas.openxmlformats.org/spreadsheetml/2006/main">
  <numFmts count="4">
    <numFmt numFmtId="44" formatCode="_-* #,##0.00\ &quot;Kč&quot;_-;\-* #,##0.00\ &quot;Kč&quot;_-;_-* &quot;-&quot;??\ &quot;Kč&quot;_-;_-@_-"/>
    <numFmt numFmtId="164" formatCode="#,##0.000"/>
    <numFmt numFmtId="165" formatCode="#,##0.00;\-#,##0.00"/>
    <numFmt numFmtId="166" formatCode="#,##0.00\ &quot;Kč&quot;"/>
  </numFmts>
  <fonts count="20">
    <font>
      <sz val="11"/>
      <color theme="1"/>
      <name val="Calibri"/>
      <family val="2"/>
      <scheme val="minor"/>
    </font>
    <font>
      <sz val="12"/>
      <name val="Arial CE"/>
      <family val="2"/>
      <charset val="238"/>
    </font>
    <font>
      <b/>
      <sz val="12"/>
      <color indexed="9"/>
      <name val="Arial"/>
      <family val="2"/>
      <charset val="238"/>
    </font>
    <font>
      <b/>
      <sz val="12"/>
      <color indexed="13"/>
      <name val="Arial"/>
      <family val="2"/>
      <charset val="238"/>
    </font>
    <font>
      <b/>
      <sz val="12"/>
      <name val="Arial CE"/>
      <family val="2"/>
      <charset val="238"/>
    </font>
    <font>
      <sz val="12"/>
      <color indexed="18"/>
      <name val="Arial"/>
      <family val="2"/>
      <charset val="238"/>
    </font>
    <font>
      <sz val="10"/>
      <name val="Arial"/>
      <family val="2"/>
      <charset val="1"/>
    </font>
    <font>
      <sz val="12"/>
      <name val="Arial"/>
      <family val="2"/>
      <charset val="1"/>
    </font>
    <font>
      <b/>
      <sz val="12"/>
      <color indexed="18"/>
      <name val="Arial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2"/>
      <color indexed="8"/>
      <name val="Arial Black"/>
      <family val="2"/>
      <charset val="238"/>
    </font>
    <font>
      <sz val="12"/>
      <color indexed="8"/>
      <name val="Arial"/>
      <family val="2"/>
      <charset val="238"/>
    </font>
    <font>
      <sz val="12"/>
      <name val="Arial Black"/>
      <family val="2"/>
      <charset val="238"/>
    </font>
    <font>
      <b/>
      <sz val="12"/>
      <color indexed="8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b/>
      <sz val="16"/>
      <name val="Arial CE"/>
      <charset val="238"/>
    </font>
    <font>
      <sz val="16"/>
      <color indexed="8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1"/>
      </patternFill>
    </fill>
    <fill>
      <patternFill patternType="solid">
        <fgColor indexed="9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6" fillId="0" borderId="0">
      <alignment vertical="top" wrapText="1"/>
      <protection locked="0"/>
    </xf>
  </cellStyleXfs>
  <cellXfs count="68">
    <xf numFmtId="0" fontId="0" fillId="0" borderId="0" xfId="0"/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9" fillId="0" borderId="0" xfId="0" applyFont="1" applyAlignment="1" applyProtection="1">
      <alignment vertical="center" wrapText="1"/>
    </xf>
    <xf numFmtId="4" fontId="9" fillId="0" borderId="0" xfId="0" applyNumberFormat="1" applyFont="1" applyAlignment="1" applyProtection="1">
      <alignment vertical="center"/>
    </xf>
    <xf numFmtId="166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/>
    <xf numFmtId="0" fontId="10" fillId="0" borderId="0" xfId="0" applyFont="1" applyAlignment="1" applyProtection="1">
      <alignment vertical="center" wrapText="1"/>
    </xf>
    <xf numFmtId="166" fontId="10" fillId="0" borderId="0" xfId="0" applyNumberFormat="1" applyFont="1" applyAlignment="1" applyProtection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/>
    <xf numFmtId="0" fontId="15" fillId="0" borderId="0" xfId="0" applyFont="1"/>
    <xf numFmtId="0" fontId="17" fillId="0" borderId="0" xfId="0" applyFont="1"/>
    <xf numFmtId="0" fontId="18" fillId="0" borderId="0" xfId="0" applyFont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vertical="center" wrapText="1"/>
    </xf>
    <xf numFmtId="0" fontId="9" fillId="0" borderId="2" xfId="0" applyFont="1" applyBorder="1" applyAlignment="1" applyProtection="1">
      <alignment vertical="center"/>
    </xf>
    <xf numFmtId="4" fontId="9" fillId="0" borderId="2" xfId="0" applyNumberFormat="1" applyFont="1" applyBorder="1" applyAlignment="1" applyProtection="1">
      <alignment vertical="center"/>
    </xf>
    <xf numFmtId="4" fontId="9" fillId="0" borderId="3" xfId="0" applyNumberFormat="1" applyFont="1" applyBorder="1" applyAlignment="1" applyProtection="1">
      <alignment vertical="center"/>
    </xf>
    <xf numFmtId="44" fontId="9" fillId="0" borderId="2" xfId="0" applyNumberFormat="1" applyFont="1" applyBorder="1" applyAlignment="1" applyProtection="1">
      <alignment vertical="center"/>
    </xf>
    <xf numFmtId="44" fontId="10" fillId="0" borderId="2" xfId="0" applyNumberFormat="1" applyFont="1" applyBorder="1" applyAlignment="1" applyProtection="1">
      <alignment vertical="center"/>
    </xf>
    <xf numFmtId="44" fontId="9" fillId="0" borderId="3" xfId="0" applyNumberFormat="1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>
      <alignment vertical="center"/>
    </xf>
    <xf numFmtId="0" fontId="10" fillId="0" borderId="8" xfId="0" applyFont="1" applyBorder="1" applyAlignment="1" applyProtection="1">
      <alignment vertical="center"/>
    </xf>
    <xf numFmtId="0" fontId="1" fillId="0" borderId="9" xfId="0" applyFont="1" applyBorder="1" applyAlignment="1" applyProtection="1">
      <alignment vertical="center"/>
    </xf>
    <xf numFmtId="0" fontId="15" fillId="0" borderId="10" xfId="0" applyFont="1" applyBorder="1" applyAlignment="1">
      <alignment wrapText="1"/>
    </xf>
    <xf numFmtId="44" fontId="15" fillId="0" borderId="11" xfId="0" applyNumberFormat="1" applyFont="1" applyBorder="1"/>
    <xf numFmtId="44" fontId="16" fillId="0" borderId="11" xfId="0" applyNumberFormat="1" applyFont="1" applyBorder="1"/>
    <xf numFmtId="44" fontId="15" fillId="0" borderId="12" xfId="0" applyNumberFormat="1" applyFont="1" applyBorder="1"/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</xf>
    <xf numFmtId="164" fontId="2" fillId="2" borderId="2" xfId="0" applyNumberFormat="1" applyFont="1" applyFill="1" applyBorder="1" applyAlignment="1" applyProtection="1">
      <alignment horizontal="center" vertical="center"/>
    </xf>
    <xf numFmtId="4" fontId="3" fillId="2" borderId="2" xfId="0" applyNumberFormat="1" applyFont="1" applyFill="1" applyBorder="1" applyAlignment="1" applyProtection="1">
      <alignment horizontal="center" vertical="center"/>
    </xf>
    <xf numFmtId="49" fontId="4" fillId="3" borderId="2" xfId="0" applyNumberFormat="1" applyFont="1" applyFill="1" applyBorder="1" applyAlignment="1" applyProtection="1">
      <alignment vertical="center" wrapText="1"/>
    </xf>
    <xf numFmtId="49" fontId="1" fillId="3" borderId="2" xfId="0" applyNumberFormat="1" applyFont="1" applyFill="1" applyBorder="1" applyAlignment="1" applyProtection="1">
      <alignment vertical="center"/>
    </xf>
    <xf numFmtId="164" fontId="1" fillId="3" borderId="2" xfId="0" applyNumberFormat="1" applyFont="1" applyFill="1" applyBorder="1" applyAlignment="1" applyProtection="1">
      <alignment vertical="center"/>
    </xf>
    <xf numFmtId="4" fontId="1" fillId="3" borderId="2" xfId="0" applyNumberFormat="1" applyFont="1" applyFill="1" applyBorder="1" applyAlignment="1" applyProtection="1">
      <alignment vertical="center"/>
    </xf>
    <xf numFmtId="4" fontId="8" fillId="3" borderId="2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 wrapText="1"/>
    </xf>
    <xf numFmtId="49" fontId="1" fillId="0" borderId="2" xfId="0" applyNumberFormat="1" applyFont="1" applyFill="1" applyBorder="1" applyAlignment="1" applyProtection="1">
      <alignment vertical="center"/>
    </xf>
    <xf numFmtId="4" fontId="1" fillId="0" borderId="2" xfId="0" applyNumberFormat="1" applyFont="1" applyFill="1" applyBorder="1" applyAlignment="1" applyProtection="1">
      <alignment vertical="center"/>
    </xf>
    <xf numFmtId="4" fontId="1" fillId="0" borderId="2" xfId="0" applyNumberFormat="1" applyFont="1" applyFill="1" applyBorder="1" applyAlignment="1" applyProtection="1">
      <alignment vertical="center"/>
      <protection locked="0"/>
    </xf>
    <xf numFmtId="4" fontId="5" fillId="0" borderId="2" xfId="0" applyNumberFormat="1" applyFont="1" applyFill="1" applyBorder="1" applyAlignment="1" applyProtection="1">
      <alignment vertical="center"/>
    </xf>
    <xf numFmtId="0" fontId="7" fillId="0" borderId="2" xfId="1" applyFont="1" applyFill="1" applyBorder="1" applyAlignment="1" applyProtection="1">
      <alignment horizontal="left" vertical="center" wrapText="1"/>
    </xf>
    <xf numFmtId="165" fontId="7" fillId="0" borderId="2" xfId="1" applyNumberFormat="1" applyFont="1" applyBorder="1" applyAlignment="1" applyProtection="1">
      <alignment horizontal="right" vertical="center"/>
    </xf>
    <xf numFmtId="4" fontId="8" fillId="0" borderId="2" xfId="0" applyNumberFormat="1" applyFont="1" applyFill="1" applyBorder="1" applyAlignment="1" applyProtection="1">
      <alignment vertical="center"/>
    </xf>
    <xf numFmtId="0" fontId="9" fillId="0" borderId="2" xfId="0" applyFont="1" applyBorder="1" applyAlignment="1" applyProtection="1">
      <alignment vertical="center" wrapText="1"/>
    </xf>
    <xf numFmtId="166" fontId="9" fillId="0" borderId="2" xfId="0" applyNumberFormat="1" applyFont="1" applyBorder="1" applyAlignment="1" applyProtection="1">
      <alignment vertical="center"/>
    </xf>
    <xf numFmtId="49" fontId="1" fillId="0" borderId="13" xfId="0" applyNumberFormat="1" applyFont="1" applyFill="1" applyBorder="1" applyAlignment="1" applyProtection="1">
      <alignment vertical="center" wrapText="1"/>
    </xf>
    <xf numFmtId="49" fontId="1" fillId="0" borderId="13" xfId="0" applyNumberFormat="1" applyFont="1" applyFill="1" applyBorder="1" applyAlignment="1" applyProtection="1">
      <alignment vertical="center"/>
    </xf>
    <xf numFmtId="164" fontId="1" fillId="0" borderId="13" xfId="0" applyNumberFormat="1" applyFont="1" applyFill="1" applyBorder="1" applyAlignment="1" applyProtection="1">
      <alignment vertical="center"/>
    </xf>
    <xf numFmtId="4" fontId="1" fillId="3" borderId="13" xfId="0" applyNumberFormat="1" applyFont="1" applyFill="1" applyBorder="1" applyAlignment="1" applyProtection="1">
      <alignment vertical="center"/>
      <protection locked="0"/>
    </xf>
    <xf numFmtId="4" fontId="5" fillId="0" borderId="13" xfId="0" applyNumberFormat="1" applyFont="1" applyFill="1" applyBorder="1" applyAlignment="1" applyProtection="1">
      <alignment vertical="center"/>
    </xf>
    <xf numFmtId="0" fontId="17" fillId="0" borderId="10" xfId="0" applyFont="1" applyBorder="1" applyAlignment="1" applyProtection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view="pageLayout" topLeftCell="A23" zoomScaleNormal="100" workbookViewId="0">
      <selection activeCell="E45" sqref="E45"/>
    </sheetView>
  </sheetViews>
  <sheetFormatPr defaultRowHeight="15"/>
  <cols>
    <col min="1" max="1" width="10.85546875" style="3" customWidth="1"/>
    <col min="2" max="2" width="36" style="4" customWidth="1"/>
    <col min="3" max="3" width="24.28515625" style="3" customWidth="1"/>
    <col min="4" max="4" width="22.28515625" style="3" customWidth="1"/>
    <col min="5" max="5" width="24" style="3" customWidth="1"/>
    <col min="6" max="6" width="20.140625" style="3" customWidth="1"/>
    <col min="7" max="7" width="4.7109375" style="3" customWidth="1"/>
    <col min="8" max="16384" width="9.140625" style="3"/>
  </cols>
  <sheetData>
    <row r="1" spans="1:7" ht="27" customHeight="1">
      <c r="A1" s="9" t="s">
        <v>58</v>
      </c>
    </row>
    <row r="2" spans="1:7" ht="30" customHeight="1" thickBot="1">
      <c r="A2" s="9"/>
    </row>
    <row r="3" spans="1:7" s="16" customFormat="1" ht="21.75" thickBot="1">
      <c r="B3" s="65" t="s">
        <v>40</v>
      </c>
      <c r="C3" s="66"/>
      <c r="D3" s="66"/>
      <c r="E3" s="67"/>
      <c r="F3" s="17"/>
      <c r="G3" s="17"/>
    </row>
    <row r="4" spans="1:7" s="9" customFormat="1" ht="15.75">
      <c r="B4" s="30"/>
      <c r="C4" s="31"/>
      <c r="D4" s="31"/>
      <c r="E4" s="32"/>
      <c r="F4" s="12"/>
      <c r="G4" s="12"/>
    </row>
    <row r="5" spans="1:7" s="14" customFormat="1" ht="19.5">
      <c r="B5" s="18"/>
      <c r="C5" s="19" t="s">
        <v>37</v>
      </c>
      <c r="D5" s="20" t="s">
        <v>36</v>
      </c>
      <c r="E5" s="21" t="s">
        <v>38</v>
      </c>
      <c r="F5" s="13"/>
      <c r="G5" s="13"/>
    </row>
    <row r="6" spans="1:7" s="9" customFormat="1" ht="15.75">
      <c r="B6" s="22"/>
      <c r="C6" s="23"/>
      <c r="D6" s="24"/>
      <c r="E6" s="25"/>
      <c r="F6" s="6"/>
    </row>
    <row r="7" spans="1:7" s="9" customFormat="1" ht="15.75">
      <c r="B7" s="22" t="s">
        <v>41</v>
      </c>
      <c r="C7" s="26">
        <f>'část A pol.rozp.'!E6</f>
        <v>0</v>
      </c>
      <c r="D7" s="27">
        <f>'část A pol.rozp.'!E7</f>
        <v>0</v>
      </c>
      <c r="E7" s="28">
        <f>'část A pol.rozp.'!E8</f>
        <v>0</v>
      </c>
      <c r="F7" s="8"/>
    </row>
    <row r="8" spans="1:7" s="9" customFormat="1" ht="15.75">
      <c r="B8" s="22" t="s">
        <v>42</v>
      </c>
      <c r="C8" s="26">
        <f>'část A pol.rozp.'!E39</f>
        <v>0</v>
      </c>
      <c r="D8" s="27">
        <f>C8*0.2</f>
        <v>0</v>
      </c>
      <c r="E8" s="28">
        <f>C8+D8</f>
        <v>0</v>
      </c>
      <c r="F8" s="8"/>
    </row>
    <row r="9" spans="1:7" ht="15.75" thickBot="1">
      <c r="B9" s="33"/>
      <c r="C9" s="34"/>
      <c r="D9" s="35"/>
      <c r="E9" s="36"/>
      <c r="F9" s="2"/>
    </row>
    <row r="10" spans="1:7" s="15" customFormat="1" ht="18.75" thickBot="1">
      <c r="B10" s="37" t="s">
        <v>39</v>
      </c>
      <c r="C10" s="38">
        <f>SUM(C7:C8)</f>
        <v>0</v>
      </c>
      <c r="D10" s="39">
        <f>SUM(D7:D8)</f>
        <v>0</v>
      </c>
      <c r="E10" s="40">
        <f>C10+D10</f>
        <v>0</v>
      </c>
    </row>
  </sheetData>
  <mergeCells count="1">
    <mergeCell ref="B3:E3"/>
  </mergeCells>
  <phoneticPr fontId="19" type="noConversion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43"/>
  <sheetViews>
    <sheetView view="pageLayout" topLeftCell="A56" zoomScaleNormal="100" workbookViewId="0">
      <selection activeCell="E62" sqref="E62"/>
    </sheetView>
  </sheetViews>
  <sheetFormatPr defaultRowHeight="15"/>
  <cols>
    <col min="1" max="1" width="71" style="4" customWidth="1"/>
    <col min="2" max="2" width="6.140625" style="3" customWidth="1"/>
    <col min="3" max="3" width="12.7109375" style="3" customWidth="1"/>
    <col min="4" max="4" width="20.85546875" style="3" customWidth="1"/>
    <col min="5" max="5" width="20.140625" style="3" customWidth="1"/>
    <col min="6" max="6" width="4.7109375" style="3" customWidth="1"/>
    <col min="7" max="16384" width="9.140625" style="3"/>
  </cols>
  <sheetData>
    <row r="1" spans="1:256" ht="15.7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</row>
    <row r="2" spans="1:256" ht="15.7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</row>
    <row r="3" spans="1:256" s="9" customFormat="1" ht="15.75">
      <c r="A3" s="5" t="s">
        <v>43</v>
      </c>
      <c r="B3" s="8"/>
      <c r="C3" s="6"/>
      <c r="D3" s="6"/>
      <c r="E3" s="6"/>
    </row>
    <row r="4" spans="1:256" s="9" customFormat="1" ht="15.75">
      <c r="A4" s="5" t="s">
        <v>44</v>
      </c>
      <c r="B4" s="8"/>
      <c r="C4" s="6"/>
      <c r="D4" s="8"/>
      <c r="E4" s="8"/>
    </row>
    <row r="5" spans="1:256" s="9" customFormat="1" ht="15.75">
      <c r="A5" s="5"/>
      <c r="B5" s="8"/>
      <c r="C5" s="6"/>
      <c r="D5" s="8"/>
      <c r="E5" s="8"/>
    </row>
    <row r="6" spans="1:256" s="9" customFormat="1" ht="15.75">
      <c r="A6" s="5" t="s">
        <v>23</v>
      </c>
      <c r="B6" s="8"/>
      <c r="C6" s="6"/>
      <c r="D6" s="8"/>
      <c r="E6" s="7">
        <f>E10</f>
        <v>0</v>
      </c>
    </row>
    <row r="7" spans="1:256" s="9" customFormat="1" ht="15.75">
      <c r="A7" s="10" t="s">
        <v>34</v>
      </c>
      <c r="B7" s="8"/>
      <c r="C7" s="6"/>
      <c r="D7" s="8"/>
      <c r="E7" s="11">
        <f>E6*0.2</f>
        <v>0</v>
      </c>
    </row>
    <row r="8" spans="1:256" s="9" customFormat="1" ht="15.75">
      <c r="A8" s="5" t="s">
        <v>35</v>
      </c>
      <c r="B8" s="8"/>
      <c r="C8" s="8"/>
      <c r="D8" s="8"/>
      <c r="E8" s="7">
        <f>E6+E7</f>
        <v>0</v>
      </c>
    </row>
    <row r="9" spans="1:256">
      <c r="A9" s="1"/>
      <c r="B9" s="2"/>
      <c r="C9" s="2"/>
      <c r="D9" s="2"/>
      <c r="E9" s="2"/>
    </row>
    <row r="10" spans="1:256" ht="18.75" customHeight="1">
      <c r="A10" s="58" t="s">
        <v>33</v>
      </c>
      <c r="B10" s="29"/>
      <c r="C10" s="29"/>
      <c r="D10" s="29"/>
      <c r="E10" s="59">
        <f>E12+E23+E30+E37</f>
        <v>0</v>
      </c>
    </row>
    <row r="11" spans="1:256" ht="15.75">
      <c r="A11" s="41" t="s">
        <v>0</v>
      </c>
      <c r="B11" s="42" t="s">
        <v>1</v>
      </c>
      <c r="C11" s="43" t="s">
        <v>2</v>
      </c>
      <c r="D11" s="43" t="s">
        <v>3</v>
      </c>
      <c r="E11" s="44" t="s">
        <v>4</v>
      </c>
    </row>
    <row r="12" spans="1:256" ht="15.75">
      <c r="A12" s="45" t="s">
        <v>5</v>
      </c>
      <c r="B12" s="46"/>
      <c r="C12" s="47"/>
      <c r="D12" s="48"/>
      <c r="E12" s="49">
        <f>SUM(E14:E22)</f>
        <v>0</v>
      </c>
    </row>
    <row r="13" spans="1:256">
      <c r="A13" s="50" t="s">
        <v>45</v>
      </c>
      <c r="B13" s="51" t="s">
        <v>6</v>
      </c>
      <c r="C13" s="52">
        <v>262.45</v>
      </c>
      <c r="D13" s="53"/>
      <c r="E13" s="54">
        <f>ROUND(C13*(D13),2)</f>
        <v>0</v>
      </c>
    </row>
    <row r="14" spans="1:256" ht="45">
      <c r="A14" s="50" t="s">
        <v>47</v>
      </c>
      <c r="B14" s="51" t="s">
        <v>6</v>
      </c>
      <c r="C14" s="52">
        <v>1280.54</v>
      </c>
      <c r="D14" s="53"/>
      <c r="E14" s="54">
        <f t="shared" ref="E14:E22" si="0">ROUND(C14*(D14),2)</f>
        <v>0</v>
      </c>
    </row>
    <row r="15" spans="1:256" ht="30">
      <c r="A15" s="55" t="s">
        <v>48</v>
      </c>
      <c r="B15" s="51" t="s">
        <v>8</v>
      </c>
      <c r="C15" s="52">
        <f>C14*0.175</f>
        <v>224.09449999999998</v>
      </c>
      <c r="D15" s="56"/>
      <c r="E15" s="54">
        <f t="shared" si="0"/>
        <v>0</v>
      </c>
    </row>
    <row r="16" spans="1:256" ht="30">
      <c r="A16" s="55" t="s">
        <v>27</v>
      </c>
      <c r="B16" s="51" t="s">
        <v>8</v>
      </c>
      <c r="C16" s="52">
        <f>C15*0.3</f>
        <v>67.228349999999992</v>
      </c>
      <c r="D16" s="56"/>
      <c r="E16" s="54">
        <f t="shared" si="0"/>
        <v>0</v>
      </c>
    </row>
    <row r="17" spans="1:5">
      <c r="A17" s="50" t="s">
        <v>9</v>
      </c>
      <c r="B17" s="51" t="s">
        <v>8</v>
      </c>
      <c r="C17" s="52">
        <f>C15+128.05</f>
        <v>352.14449999999999</v>
      </c>
      <c r="D17" s="53"/>
      <c r="E17" s="54">
        <f t="shared" si="0"/>
        <v>0</v>
      </c>
    </row>
    <row r="18" spans="1:5" ht="30">
      <c r="A18" s="50" t="s">
        <v>10</v>
      </c>
      <c r="B18" s="51" t="s">
        <v>8</v>
      </c>
      <c r="C18" s="52">
        <f>C17*10</f>
        <v>3521.4449999999997</v>
      </c>
      <c r="D18" s="53"/>
      <c r="E18" s="54">
        <f t="shared" si="0"/>
        <v>0</v>
      </c>
    </row>
    <row r="19" spans="1:5">
      <c r="A19" s="50" t="s">
        <v>11</v>
      </c>
      <c r="B19" s="51" t="s">
        <v>8</v>
      </c>
      <c r="C19" s="52">
        <f>C17</f>
        <v>352.14449999999999</v>
      </c>
      <c r="D19" s="53"/>
      <c r="E19" s="54">
        <f t="shared" si="0"/>
        <v>0</v>
      </c>
    </row>
    <row r="20" spans="1:5">
      <c r="A20" s="50" t="s">
        <v>12</v>
      </c>
      <c r="B20" s="51" t="s">
        <v>8</v>
      </c>
      <c r="C20" s="52">
        <f>C17</f>
        <v>352.14449999999999</v>
      </c>
      <c r="D20" s="53"/>
      <c r="E20" s="54">
        <f t="shared" si="0"/>
        <v>0</v>
      </c>
    </row>
    <row r="21" spans="1:5">
      <c r="A21" s="50" t="s">
        <v>13</v>
      </c>
      <c r="B21" s="51" t="s">
        <v>14</v>
      </c>
      <c r="C21" s="52">
        <f>C20*1.6</f>
        <v>563.43119999999999</v>
      </c>
      <c r="D21" s="53"/>
      <c r="E21" s="54">
        <f t="shared" si="0"/>
        <v>0</v>
      </c>
    </row>
    <row r="22" spans="1:5">
      <c r="A22" s="55" t="s">
        <v>30</v>
      </c>
      <c r="B22" s="51" t="s">
        <v>6</v>
      </c>
      <c r="C22" s="52">
        <f>C14</f>
        <v>1280.54</v>
      </c>
      <c r="D22" s="53"/>
      <c r="E22" s="54">
        <f t="shared" si="0"/>
        <v>0</v>
      </c>
    </row>
    <row r="23" spans="1:5" ht="15.75">
      <c r="A23" s="45" t="s">
        <v>15</v>
      </c>
      <c r="B23" s="46"/>
      <c r="C23" s="48"/>
      <c r="D23" s="52"/>
      <c r="E23" s="57">
        <f>SUM(E24:E29)</f>
        <v>0</v>
      </c>
    </row>
    <row r="24" spans="1:5">
      <c r="A24" s="50" t="s">
        <v>46</v>
      </c>
      <c r="B24" s="51" t="s">
        <v>6</v>
      </c>
      <c r="C24" s="52">
        <f>C25-(0.4*400)</f>
        <v>1120.54</v>
      </c>
      <c r="D24" s="53"/>
      <c r="E24" s="54">
        <f t="shared" ref="E24:E42" si="1">ROUND(C24*(D24),2)</f>
        <v>0</v>
      </c>
    </row>
    <row r="25" spans="1:5">
      <c r="A25" s="50" t="s">
        <v>32</v>
      </c>
      <c r="B25" s="51" t="s">
        <v>6</v>
      </c>
      <c r="C25" s="52">
        <f>C14</f>
        <v>1280.54</v>
      </c>
      <c r="D25" s="53"/>
      <c r="E25" s="54">
        <f t="shared" si="1"/>
        <v>0</v>
      </c>
    </row>
    <row r="26" spans="1:5">
      <c r="A26" s="50" t="s">
        <v>29</v>
      </c>
      <c r="B26" s="51" t="s">
        <v>6</v>
      </c>
      <c r="C26" s="52">
        <f>C24</f>
        <v>1120.54</v>
      </c>
      <c r="D26" s="53"/>
      <c r="E26" s="54">
        <f t="shared" si="1"/>
        <v>0</v>
      </c>
    </row>
    <row r="27" spans="1:5">
      <c r="A27" s="50" t="s">
        <v>52</v>
      </c>
      <c r="B27" s="51" t="s">
        <v>6</v>
      </c>
      <c r="C27" s="52">
        <f>C24</f>
        <v>1120.54</v>
      </c>
      <c r="D27" s="53"/>
      <c r="E27" s="54">
        <f t="shared" si="1"/>
        <v>0</v>
      </c>
    </row>
    <row r="28" spans="1:5">
      <c r="A28" s="50" t="s">
        <v>28</v>
      </c>
      <c r="B28" s="51" t="s">
        <v>6</v>
      </c>
      <c r="C28" s="52">
        <f>C24</f>
        <v>1120.54</v>
      </c>
      <c r="D28" s="53"/>
      <c r="E28" s="54">
        <f t="shared" si="1"/>
        <v>0</v>
      </c>
    </row>
    <row r="29" spans="1:5">
      <c r="A29" s="50" t="s">
        <v>31</v>
      </c>
      <c r="B29" s="51" t="s">
        <v>6</v>
      </c>
      <c r="C29" s="52">
        <f>C24</f>
        <v>1120.54</v>
      </c>
      <c r="D29" s="53"/>
      <c r="E29" s="54">
        <f t="shared" si="1"/>
        <v>0</v>
      </c>
    </row>
    <row r="30" spans="1:5" ht="15.75">
      <c r="A30" s="45" t="s">
        <v>17</v>
      </c>
      <c r="B30" s="46"/>
      <c r="C30" s="48"/>
      <c r="D30" s="52"/>
      <c r="E30" s="57">
        <f>SUM(E31:E36)</f>
        <v>0</v>
      </c>
    </row>
    <row r="31" spans="1:5" ht="30">
      <c r="A31" s="55" t="s">
        <v>49</v>
      </c>
      <c r="B31" s="46" t="s">
        <v>7</v>
      </c>
      <c r="C31" s="48">
        <v>402</v>
      </c>
      <c r="D31" s="56"/>
      <c r="E31" s="54">
        <f t="shared" si="1"/>
        <v>0</v>
      </c>
    </row>
    <row r="32" spans="1:5">
      <c r="A32" s="55" t="s">
        <v>25</v>
      </c>
      <c r="B32" s="46" t="s">
        <v>26</v>
      </c>
      <c r="C32" s="48">
        <v>422</v>
      </c>
      <c r="D32" s="56"/>
      <c r="E32" s="54">
        <f t="shared" si="1"/>
        <v>0</v>
      </c>
    </row>
    <row r="33" spans="1:5">
      <c r="A33" s="55" t="s">
        <v>50</v>
      </c>
      <c r="B33" s="46" t="s">
        <v>8</v>
      </c>
      <c r="C33" s="48">
        <f>C31*0.3*0.2</f>
        <v>24.12</v>
      </c>
      <c r="D33" s="56"/>
      <c r="E33" s="54">
        <f t="shared" si="1"/>
        <v>0</v>
      </c>
    </row>
    <row r="34" spans="1:5">
      <c r="A34" s="50" t="s">
        <v>18</v>
      </c>
      <c r="B34" s="51" t="s">
        <v>7</v>
      </c>
      <c r="C34" s="52">
        <v>14</v>
      </c>
      <c r="D34" s="53"/>
      <c r="E34" s="54">
        <f t="shared" si="1"/>
        <v>0</v>
      </c>
    </row>
    <row r="35" spans="1:5" ht="30">
      <c r="A35" s="50" t="s">
        <v>51</v>
      </c>
      <c r="B35" s="51" t="s">
        <v>14</v>
      </c>
      <c r="C35" s="52">
        <v>31.32</v>
      </c>
      <c r="D35" s="53"/>
      <c r="E35" s="54">
        <f t="shared" si="1"/>
        <v>0</v>
      </c>
    </row>
    <row r="36" spans="1:5">
      <c r="A36" s="50" t="s">
        <v>24</v>
      </c>
      <c r="B36" s="51" t="s">
        <v>16</v>
      </c>
      <c r="C36" s="52">
        <v>10</v>
      </c>
      <c r="D36" s="53"/>
      <c r="E36" s="54">
        <f>ROUND(C36*(D36),2)</f>
        <v>0</v>
      </c>
    </row>
    <row r="37" spans="1:5" ht="15.75">
      <c r="A37" s="45" t="s">
        <v>19</v>
      </c>
      <c r="B37" s="46"/>
      <c r="C37" s="48"/>
      <c r="D37" s="52"/>
      <c r="E37" s="57">
        <f>E38</f>
        <v>0</v>
      </c>
    </row>
    <row r="38" spans="1:5" ht="15" customHeight="1">
      <c r="A38" s="50" t="s">
        <v>20</v>
      </c>
      <c r="B38" s="51" t="s">
        <v>14</v>
      </c>
      <c r="C38" s="52">
        <v>340.5</v>
      </c>
      <c r="D38" s="53"/>
      <c r="E38" s="54">
        <f t="shared" si="1"/>
        <v>0</v>
      </c>
    </row>
    <row r="39" spans="1:5" ht="15.75">
      <c r="A39" s="45" t="s">
        <v>42</v>
      </c>
      <c r="B39" s="46"/>
      <c r="C39" s="48"/>
      <c r="D39" s="52"/>
      <c r="E39" s="57">
        <f>SUM(E40:E42)</f>
        <v>0</v>
      </c>
    </row>
    <row r="40" spans="1:5">
      <c r="A40" s="50" t="s">
        <v>21</v>
      </c>
      <c r="B40" s="51" t="s">
        <v>7</v>
      </c>
      <c r="C40" s="52">
        <v>200</v>
      </c>
      <c r="D40" s="53"/>
      <c r="E40" s="54">
        <f t="shared" si="1"/>
        <v>0</v>
      </c>
    </row>
    <row r="41" spans="1:5">
      <c r="A41" s="50" t="s">
        <v>53</v>
      </c>
      <c r="B41" s="51" t="s">
        <v>16</v>
      </c>
      <c r="C41" s="52">
        <v>1</v>
      </c>
      <c r="D41" s="53"/>
      <c r="E41" s="54">
        <f t="shared" si="1"/>
        <v>0</v>
      </c>
    </row>
    <row r="42" spans="1:5">
      <c r="A42" s="50" t="s">
        <v>22</v>
      </c>
      <c r="B42" s="51" t="s">
        <v>16</v>
      </c>
      <c r="C42" s="52">
        <v>1</v>
      </c>
      <c r="D42" s="53"/>
      <c r="E42" s="54">
        <f t="shared" si="1"/>
        <v>0</v>
      </c>
    </row>
    <row r="43" spans="1:5">
      <c r="A43" s="60"/>
      <c r="B43" s="61"/>
      <c r="C43" s="62"/>
      <c r="D43" s="63"/>
      <c r="E43" s="64"/>
    </row>
  </sheetData>
  <phoneticPr fontId="1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0"/>
  <sheetViews>
    <sheetView view="pageLayout" topLeftCell="A16" zoomScaleNormal="100" workbookViewId="0">
      <selection activeCell="D36" sqref="D36"/>
    </sheetView>
  </sheetViews>
  <sheetFormatPr defaultRowHeight="15"/>
  <cols>
    <col min="1" max="1" width="10.85546875" style="3" customWidth="1"/>
    <col min="2" max="2" width="36" style="4" customWidth="1"/>
    <col min="3" max="3" width="24.28515625" style="3" customWidth="1"/>
    <col min="4" max="4" width="22.28515625" style="3" customWidth="1"/>
    <col min="5" max="5" width="24" style="3" customWidth="1"/>
    <col min="6" max="6" width="20.140625" style="3" customWidth="1"/>
    <col min="7" max="7" width="4.7109375" style="3" customWidth="1"/>
    <col min="8" max="16384" width="9.140625" style="3"/>
  </cols>
  <sheetData>
    <row r="1" spans="1:7" ht="24" customHeight="1">
      <c r="A1" s="9" t="s">
        <v>58</v>
      </c>
    </row>
    <row r="2" spans="1:7" ht="22.5" customHeight="1" thickBot="1">
      <c r="A2" s="9"/>
    </row>
    <row r="3" spans="1:7" s="16" customFormat="1" ht="21.75" thickBot="1">
      <c r="B3" s="65" t="s">
        <v>56</v>
      </c>
      <c r="C3" s="66"/>
      <c r="D3" s="66"/>
      <c r="E3" s="67"/>
      <c r="F3" s="17"/>
      <c r="G3" s="17"/>
    </row>
    <row r="4" spans="1:7" s="9" customFormat="1" ht="15.75">
      <c r="B4" s="30"/>
      <c r="C4" s="31"/>
      <c r="D4" s="31"/>
      <c r="E4" s="32"/>
      <c r="F4" s="12"/>
      <c r="G4" s="12"/>
    </row>
    <row r="5" spans="1:7" s="14" customFormat="1" ht="19.5">
      <c r="B5" s="18"/>
      <c r="C5" s="19" t="s">
        <v>37</v>
      </c>
      <c r="D5" s="20" t="s">
        <v>36</v>
      </c>
      <c r="E5" s="21" t="s">
        <v>38</v>
      </c>
      <c r="F5" s="13"/>
      <c r="G5" s="13"/>
    </row>
    <row r="6" spans="1:7" s="9" customFormat="1" ht="15.75">
      <c r="B6" s="22"/>
      <c r="C6" s="23"/>
      <c r="D6" s="24"/>
      <c r="E6" s="25"/>
      <c r="F6" s="6"/>
    </row>
    <row r="7" spans="1:7" s="9" customFormat="1" ht="15.75">
      <c r="B7" s="22" t="s">
        <v>41</v>
      </c>
      <c r="C7" s="26">
        <f>'část B pol.rozp.'!E6</f>
        <v>0</v>
      </c>
      <c r="D7" s="27">
        <f>'část B pol.rozp.'!E7</f>
        <v>0</v>
      </c>
      <c r="E7" s="28">
        <f>'část B pol.rozp.'!E8</f>
        <v>0</v>
      </c>
      <c r="F7" s="8"/>
    </row>
    <row r="8" spans="1:7" s="9" customFormat="1" ht="15.75">
      <c r="B8" s="22" t="s">
        <v>42</v>
      </c>
      <c r="C8" s="26">
        <f>'část B pol.rozp.'!E36</f>
        <v>0</v>
      </c>
      <c r="D8" s="27">
        <f>C8*0.2</f>
        <v>0</v>
      </c>
      <c r="E8" s="28">
        <f>C8+D8</f>
        <v>0</v>
      </c>
      <c r="F8" s="8"/>
    </row>
    <row r="9" spans="1:7" ht="15.75" thickBot="1">
      <c r="B9" s="33"/>
      <c r="C9" s="34"/>
      <c r="D9" s="35"/>
      <c r="E9" s="36"/>
      <c r="F9" s="2"/>
    </row>
    <row r="10" spans="1:7" s="15" customFormat="1" ht="18.75" thickBot="1">
      <c r="B10" s="37" t="s">
        <v>39</v>
      </c>
      <c r="C10" s="38">
        <f>SUM(C7:C8)</f>
        <v>0</v>
      </c>
      <c r="D10" s="39">
        <f>SUM(D7:D8)</f>
        <v>0</v>
      </c>
      <c r="E10" s="40">
        <f>C10+D10</f>
        <v>0</v>
      </c>
    </row>
  </sheetData>
  <mergeCells count="1">
    <mergeCell ref="B3:E3"/>
  </mergeCells>
  <phoneticPr fontId="19" type="noConversion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V39"/>
  <sheetViews>
    <sheetView tabSelected="1" view="pageLayout" zoomScaleNormal="100" workbookViewId="0">
      <selection activeCell="C69" sqref="C69"/>
    </sheetView>
  </sheetViews>
  <sheetFormatPr defaultRowHeight="15"/>
  <cols>
    <col min="1" max="1" width="71" style="4" customWidth="1"/>
    <col min="2" max="2" width="6.140625" style="3" customWidth="1"/>
    <col min="3" max="3" width="12.7109375" style="3" customWidth="1"/>
    <col min="4" max="4" width="20.85546875" style="3" customWidth="1"/>
    <col min="5" max="5" width="20.140625" style="3" customWidth="1"/>
    <col min="6" max="6" width="4.7109375" style="3" customWidth="1"/>
    <col min="7" max="16384" width="9.140625" style="3"/>
  </cols>
  <sheetData>
    <row r="1" spans="1:256" ht="15.7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</row>
    <row r="2" spans="1:256" ht="15.7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</row>
    <row r="3" spans="1:256" s="9" customFormat="1" ht="15.75">
      <c r="A3" s="5" t="s">
        <v>43</v>
      </c>
      <c r="B3" s="8"/>
      <c r="C3" s="6"/>
      <c r="D3" s="6"/>
      <c r="E3" s="6"/>
    </row>
    <row r="4" spans="1:256" s="9" customFormat="1" ht="15.75">
      <c r="A4" s="5" t="s">
        <v>57</v>
      </c>
      <c r="B4" s="8"/>
      <c r="C4" s="6"/>
      <c r="D4" s="8"/>
      <c r="E4" s="8"/>
    </row>
    <row r="5" spans="1:256" s="9" customFormat="1" ht="15.75">
      <c r="A5" s="5"/>
      <c r="B5" s="8"/>
      <c r="C5" s="6"/>
      <c r="D5" s="8"/>
      <c r="E5" s="8"/>
    </row>
    <row r="6" spans="1:256" s="9" customFormat="1" ht="15.75">
      <c r="A6" s="5" t="s">
        <v>23</v>
      </c>
      <c r="B6" s="8"/>
      <c r="C6" s="6"/>
      <c r="D6" s="8"/>
      <c r="E6" s="7">
        <f>E10</f>
        <v>0</v>
      </c>
    </row>
    <row r="7" spans="1:256" s="9" customFormat="1" ht="15.75">
      <c r="A7" s="10" t="s">
        <v>34</v>
      </c>
      <c r="B7" s="8"/>
      <c r="C7" s="6"/>
      <c r="D7" s="8"/>
      <c r="E7" s="11">
        <f>E6*0.2</f>
        <v>0</v>
      </c>
    </row>
    <row r="8" spans="1:256" s="9" customFormat="1" ht="15.75">
      <c r="A8" s="5" t="s">
        <v>35</v>
      </c>
      <c r="B8" s="8"/>
      <c r="C8" s="8"/>
      <c r="D8" s="8"/>
      <c r="E8" s="7">
        <f>E6+E7</f>
        <v>0</v>
      </c>
    </row>
    <row r="9" spans="1:256">
      <c r="A9" s="1"/>
      <c r="B9" s="2"/>
      <c r="C9" s="2"/>
      <c r="D9" s="2"/>
      <c r="E9" s="2"/>
    </row>
    <row r="10" spans="1:256" ht="15.75">
      <c r="A10" s="58" t="s">
        <v>33</v>
      </c>
      <c r="B10" s="29"/>
      <c r="C10" s="29"/>
      <c r="D10" s="29"/>
      <c r="E10" s="59">
        <f>E12+E22+E29+E34</f>
        <v>0</v>
      </c>
    </row>
    <row r="11" spans="1:256" ht="15.75">
      <c r="A11" s="41" t="s">
        <v>0</v>
      </c>
      <c r="B11" s="42" t="s">
        <v>1</v>
      </c>
      <c r="C11" s="43" t="s">
        <v>2</v>
      </c>
      <c r="D11" s="43" t="s">
        <v>3</v>
      </c>
      <c r="E11" s="44" t="s">
        <v>4</v>
      </c>
    </row>
    <row r="12" spans="1:256" ht="15.75">
      <c r="A12" s="45" t="s">
        <v>5</v>
      </c>
      <c r="B12" s="46"/>
      <c r="C12" s="47"/>
      <c r="D12" s="48"/>
      <c r="E12" s="49">
        <f>SUM(E13:E21)</f>
        <v>0</v>
      </c>
    </row>
    <row r="13" spans="1:256" ht="30">
      <c r="A13" s="50" t="s">
        <v>54</v>
      </c>
      <c r="B13" s="51" t="s">
        <v>6</v>
      </c>
      <c r="C13" s="52">
        <v>227.9</v>
      </c>
      <c r="D13" s="53"/>
      <c r="E13" s="54">
        <f t="shared" ref="E13:E21" si="0">ROUND(C13*(D13),2)</f>
        <v>0</v>
      </c>
    </row>
    <row r="14" spans="1:256" ht="30">
      <c r="A14" s="55" t="s">
        <v>48</v>
      </c>
      <c r="B14" s="51" t="s">
        <v>8</v>
      </c>
      <c r="C14" s="52">
        <f>C13*0.2</f>
        <v>45.580000000000005</v>
      </c>
      <c r="D14" s="56"/>
      <c r="E14" s="54">
        <f t="shared" si="0"/>
        <v>0</v>
      </c>
    </row>
    <row r="15" spans="1:256" ht="30">
      <c r="A15" s="55" t="s">
        <v>27</v>
      </c>
      <c r="B15" s="51" t="s">
        <v>8</v>
      </c>
      <c r="C15" s="52">
        <f>C14*0.3</f>
        <v>13.674000000000001</v>
      </c>
      <c r="D15" s="56"/>
      <c r="E15" s="54">
        <f t="shared" si="0"/>
        <v>0</v>
      </c>
    </row>
    <row r="16" spans="1:256">
      <c r="A16" s="50" t="s">
        <v>9</v>
      </c>
      <c r="B16" s="51" t="s">
        <v>8</v>
      </c>
      <c r="C16" s="52">
        <f>C14+22.79</f>
        <v>68.37</v>
      </c>
      <c r="D16" s="53"/>
      <c r="E16" s="54">
        <f t="shared" si="0"/>
        <v>0</v>
      </c>
    </row>
    <row r="17" spans="1:5" ht="30">
      <c r="A17" s="50" t="s">
        <v>10</v>
      </c>
      <c r="B17" s="51" t="s">
        <v>8</v>
      </c>
      <c r="C17" s="52">
        <f>C16*10</f>
        <v>683.7</v>
      </c>
      <c r="D17" s="53"/>
      <c r="E17" s="54">
        <f t="shared" si="0"/>
        <v>0</v>
      </c>
    </row>
    <row r="18" spans="1:5">
      <c r="A18" s="50" t="s">
        <v>11</v>
      </c>
      <c r="B18" s="51" t="s">
        <v>8</v>
      </c>
      <c r="C18" s="52">
        <f>C16</f>
        <v>68.37</v>
      </c>
      <c r="D18" s="53"/>
      <c r="E18" s="54">
        <f t="shared" si="0"/>
        <v>0</v>
      </c>
    </row>
    <row r="19" spans="1:5">
      <c r="A19" s="50" t="s">
        <v>12</v>
      </c>
      <c r="B19" s="51" t="s">
        <v>8</v>
      </c>
      <c r="C19" s="52">
        <f>C16</f>
        <v>68.37</v>
      </c>
      <c r="D19" s="53"/>
      <c r="E19" s="54">
        <f t="shared" si="0"/>
        <v>0</v>
      </c>
    </row>
    <row r="20" spans="1:5">
      <c r="A20" s="50" t="s">
        <v>13</v>
      </c>
      <c r="B20" s="51" t="s">
        <v>14</v>
      </c>
      <c r="C20" s="52">
        <f>C19*1.6</f>
        <v>109.39200000000001</v>
      </c>
      <c r="D20" s="53"/>
      <c r="E20" s="54">
        <f t="shared" si="0"/>
        <v>0</v>
      </c>
    </row>
    <row r="21" spans="1:5">
      <c r="A21" s="55" t="s">
        <v>30</v>
      </c>
      <c r="B21" s="51" t="s">
        <v>6</v>
      </c>
      <c r="C21" s="52">
        <f>C13</f>
        <v>227.9</v>
      </c>
      <c r="D21" s="53"/>
      <c r="E21" s="54">
        <f t="shared" si="0"/>
        <v>0</v>
      </c>
    </row>
    <row r="22" spans="1:5" ht="15.75">
      <c r="A22" s="45" t="s">
        <v>15</v>
      </c>
      <c r="B22" s="46"/>
      <c r="C22" s="48"/>
      <c r="D22" s="52"/>
      <c r="E22" s="57">
        <f>SUM(E23:E28)</f>
        <v>0</v>
      </c>
    </row>
    <row r="23" spans="1:5">
      <c r="A23" s="50" t="s">
        <v>46</v>
      </c>
      <c r="B23" s="51" t="s">
        <v>6</v>
      </c>
      <c r="C23" s="52">
        <f>C24-(0.4*36 + (20))</f>
        <v>193.5</v>
      </c>
      <c r="D23" s="53"/>
      <c r="E23" s="54">
        <f t="shared" ref="E23:E38" si="1">ROUND(C23*(D23),2)</f>
        <v>0</v>
      </c>
    </row>
    <row r="24" spans="1:5">
      <c r="A24" s="50" t="s">
        <v>32</v>
      </c>
      <c r="B24" s="51" t="s">
        <v>6</v>
      </c>
      <c r="C24" s="52">
        <f>C13</f>
        <v>227.9</v>
      </c>
      <c r="D24" s="53"/>
      <c r="E24" s="54">
        <f t="shared" si="1"/>
        <v>0</v>
      </c>
    </row>
    <row r="25" spans="1:5">
      <c r="A25" s="50" t="s">
        <v>29</v>
      </c>
      <c r="B25" s="51" t="s">
        <v>6</v>
      </c>
      <c r="C25" s="52">
        <f>C23</f>
        <v>193.5</v>
      </c>
      <c r="D25" s="53"/>
      <c r="E25" s="54">
        <f t="shared" si="1"/>
        <v>0</v>
      </c>
    </row>
    <row r="26" spans="1:5">
      <c r="A26" s="50" t="s">
        <v>52</v>
      </c>
      <c r="B26" s="51" t="s">
        <v>6</v>
      </c>
      <c r="C26" s="52">
        <f>C23</f>
        <v>193.5</v>
      </c>
      <c r="D26" s="53"/>
      <c r="E26" s="54">
        <f t="shared" si="1"/>
        <v>0</v>
      </c>
    </row>
    <row r="27" spans="1:5">
      <c r="A27" s="50" t="s">
        <v>28</v>
      </c>
      <c r="B27" s="51" t="s">
        <v>6</v>
      </c>
      <c r="C27" s="52">
        <f>C23</f>
        <v>193.5</v>
      </c>
      <c r="D27" s="53"/>
      <c r="E27" s="54">
        <f t="shared" si="1"/>
        <v>0</v>
      </c>
    </row>
    <row r="28" spans="1:5">
      <c r="A28" s="50" t="s">
        <v>31</v>
      </c>
      <c r="B28" s="51" t="s">
        <v>6</v>
      </c>
      <c r="C28" s="52">
        <f>C23</f>
        <v>193.5</v>
      </c>
      <c r="D28" s="53"/>
      <c r="E28" s="54">
        <f t="shared" si="1"/>
        <v>0</v>
      </c>
    </row>
    <row r="29" spans="1:5" ht="15.75">
      <c r="A29" s="45" t="s">
        <v>17</v>
      </c>
      <c r="B29" s="46"/>
      <c r="C29" s="48"/>
      <c r="D29" s="52"/>
      <c r="E29" s="57">
        <f>SUM(E30:E33)</f>
        <v>0</v>
      </c>
    </row>
    <row r="30" spans="1:5" ht="29.25" customHeight="1">
      <c r="A30" s="55" t="s">
        <v>55</v>
      </c>
      <c r="B30" s="46" t="s">
        <v>7</v>
      </c>
      <c r="C30" s="48">
        <v>80</v>
      </c>
      <c r="D30" s="56"/>
      <c r="E30" s="54">
        <f t="shared" si="1"/>
        <v>0</v>
      </c>
    </row>
    <row r="31" spans="1:5">
      <c r="A31" s="55" t="s">
        <v>25</v>
      </c>
      <c r="B31" s="46" t="s">
        <v>26</v>
      </c>
      <c r="C31" s="48">
        <v>84</v>
      </c>
      <c r="D31" s="56"/>
      <c r="E31" s="54">
        <f t="shared" si="1"/>
        <v>0</v>
      </c>
    </row>
    <row r="32" spans="1:5">
      <c r="A32" s="55" t="s">
        <v>50</v>
      </c>
      <c r="B32" s="46" t="s">
        <v>8</v>
      </c>
      <c r="C32" s="48">
        <f>C30*0.3*0.2</f>
        <v>4.8000000000000007</v>
      </c>
      <c r="D32" s="56"/>
      <c r="E32" s="54">
        <f t="shared" si="1"/>
        <v>0</v>
      </c>
    </row>
    <row r="33" spans="1:5">
      <c r="A33" s="50" t="s">
        <v>24</v>
      </c>
      <c r="B33" s="51" t="s">
        <v>16</v>
      </c>
      <c r="C33" s="52">
        <v>4</v>
      </c>
      <c r="D33" s="53"/>
      <c r="E33" s="54">
        <f>ROUND(C33*(D33),2)</f>
        <v>0</v>
      </c>
    </row>
    <row r="34" spans="1:5" ht="15.75">
      <c r="A34" s="45" t="s">
        <v>19</v>
      </c>
      <c r="B34" s="46"/>
      <c r="C34" s="48"/>
      <c r="D34" s="52"/>
      <c r="E34" s="57">
        <f>E35</f>
        <v>0</v>
      </c>
    </row>
    <row r="35" spans="1:5">
      <c r="A35" s="50" t="s">
        <v>20</v>
      </c>
      <c r="B35" s="51" t="s">
        <v>14</v>
      </c>
      <c r="C35" s="52">
        <v>65.5</v>
      </c>
      <c r="D35" s="53"/>
      <c r="E35" s="54">
        <f t="shared" si="1"/>
        <v>0</v>
      </c>
    </row>
    <row r="36" spans="1:5" ht="15.75">
      <c r="A36" s="45" t="s">
        <v>42</v>
      </c>
      <c r="B36" s="46"/>
      <c r="C36" s="48"/>
      <c r="D36" s="52"/>
      <c r="E36" s="57">
        <f>SUM(E37:E38)</f>
        <v>0</v>
      </c>
    </row>
    <row r="37" spans="1:5">
      <c r="A37" s="50" t="s">
        <v>21</v>
      </c>
      <c r="B37" s="51" t="s">
        <v>7</v>
      </c>
      <c r="C37" s="52">
        <v>72</v>
      </c>
      <c r="D37" s="53"/>
      <c r="E37" s="54">
        <f t="shared" si="1"/>
        <v>0</v>
      </c>
    </row>
    <row r="38" spans="1:5">
      <c r="A38" s="50" t="s">
        <v>22</v>
      </c>
      <c r="B38" s="51" t="s">
        <v>16</v>
      </c>
      <c r="C38" s="52">
        <v>1</v>
      </c>
      <c r="D38" s="53"/>
      <c r="E38" s="54">
        <f t="shared" si="1"/>
        <v>0</v>
      </c>
    </row>
    <row r="39" spans="1:5">
      <c r="A39" s="60"/>
      <c r="B39" s="61"/>
      <c r="C39" s="62"/>
      <c r="D39" s="63"/>
      <c r="E39" s="64"/>
    </row>
  </sheetData>
  <phoneticPr fontId="19" type="noConversion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U Nádržky část A rekap.</vt:lpstr>
      <vt:lpstr>část A pol.rozp.</vt:lpstr>
      <vt:lpstr>U Nádržky část B rekap.</vt:lpstr>
      <vt:lpstr>část B pol.rozp.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2013-05-19T17:47:50Z</dcterms:modified>
</cp:coreProperties>
</file>